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15 - RENOVATION BTS BAT\PNF\E8\"/>
    </mc:Choice>
  </mc:AlternateContent>
  <xr:revisionPtr revIDLastSave="0" documentId="13_ncr:1_{E50AF492-952F-404A-9C36-8596523FA1E2}" xr6:coauthVersionLast="47" xr6:coauthVersionMax="47" xr10:uidLastSave="{00000000-0000-0000-0000-000000000000}"/>
  <bookViews>
    <workbookView xWindow="28680" yWindow="-120" windowWidth="29040" windowHeight="15840" tabRatio="974" xr2:uid="{00000000-000D-0000-FFFF-FFFF00000000}"/>
  </bookViews>
  <sheets>
    <sheet name="DÉBUT" sheetId="26" r:id="rId1"/>
    <sheet name="C14_A1" sheetId="4" r:id="rId2"/>
    <sheet name="C14_A2" sheetId="31" r:id="rId3"/>
    <sheet name="C14_A3" sheetId="32" r:id="rId4"/>
    <sheet name="C14_A4" sheetId="33" r:id="rId5"/>
    <sheet name="C14_A5" sheetId="34" r:id="rId6"/>
    <sheet name="C14_A6" sheetId="35" r:id="rId7"/>
    <sheet name="C14_A7" sheetId="36" r:id="rId8"/>
    <sheet name="C14_A8" sheetId="37" r:id="rId9"/>
    <sheet name="C14_A9" sheetId="51" r:id="rId10"/>
    <sheet name="C14_A10" sheetId="52" r:id="rId11"/>
    <sheet name="BILAN_C14" sheetId="7" r:id="rId12"/>
    <sheet name="C15_A1" sheetId="42" r:id="rId13"/>
    <sheet name="C15_A2" sheetId="43" r:id="rId14"/>
    <sheet name="C15_A3" sheetId="44" r:id="rId15"/>
    <sheet name="C15_A4" sheetId="45" r:id="rId16"/>
    <sheet name="C15_A5" sheetId="46" r:id="rId17"/>
    <sheet name="C15_A6" sheetId="47" r:id="rId18"/>
    <sheet name="C15_A7" sheetId="48" r:id="rId19"/>
    <sheet name="C15_A8" sheetId="49" r:id="rId20"/>
    <sheet name="C15_A9" sheetId="53" r:id="rId21"/>
    <sheet name="C15_A10" sheetId="54" r:id="rId22"/>
    <sheet name="BILAN_C15" sheetId="50" r:id="rId23"/>
    <sheet name="C14 Descripteurs" sheetId="27" r:id="rId24"/>
    <sheet name="C15 Descripteurs" sheetId="25" r:id="rId25"/>
  </sheets>
  <definedNames>
    <definedName name="_xlnm.Print_Area" localSheetId="11">BILAN_C14!$A$1:$Y$94</definedName>
    <definedName name="_xlnm.Print_Area" localSheetId="22">BILAN_C15!$A$1:$Y$90</definedName>
    <definedName name="_xlnm.Print_Area" localSheetId="1">'C14_A1'!$A$1:$J$32</definedName>
    <definedName name="_xlnm.Print_Area" localSheetId="10">'C14_A10'!$A$1:$J$32</definedName>
    <definedName name="_xlnm.Print_Area" localSheetId="2">'C14_A2'!$A$1:$J$32</definedName>
    <definedName name="_xlnm.Print_Area" localSheetId="3">'C14_A3'!$A$1:$J$32</definedName>
    <definedName name="_xlnm.Print_Area" localSheetId="4">'C14_A4'!$A$1:$J$32</definedName>
    <definedName name="_xlnm.Print_Area" localSheetId="5">'C14_A5'!$A$1:$J$32</definedName>
    <definedName name="_xlnm.Print_Area" localSheetId="6">'C14_A6'!$A$1:$J$32</definedName>
    <definedName name="_xlnm.Print_Area" localSheetId="7">'C14_A7'!$A$1:$J$32</definedName>
    <definedName name="_xlnm.Print_Area" localSheetId="8">'C14_A8'!$A$1:$J$32</definedName>
    <definedName name="_xlnm.Print_Area" localSheetId="9">'C14_A9'!$A$1:$J$32</definedName>
    <definedName name="_xlnm.Print_Area" localSheetId="12">'C15_A1'!$A$1:$J$28</definedName>
    <definedName name="_xlnm.Print_Area" localSheetId="21">'C15_A10'!$A$1:$J$28</definedName>
    <definedName name="_xlnm.Print_Area" localSheetId="13">'C15_A2'!$A$1:$J$28</definedName>
    <definedName name="_xlnm.Print_Area" localSheetId="14">'C15_A3'!$A$1:$J$28</definedName>
    <definedName name="_xlnm.Print_Area" localSheetId="15">'C15_A4'!$A$1:$J$28</definedName>
    <definedName name="_xlnm.Print_Area" localSheetId="16">'C15_A5'!$A$1:$J$28</definedName>
    <definedName name="_xlnm.Print_Area" localSheetId="17">'C15_A6'!$A$1:$J$28</definedName>
    <definedName name="_xlnm.Print_Area" localSheetId="18">'C15_A7'!$A$1:$J$28</definedName>
    <definedName name="_xlnm.Print_Area" localSheetId="19">'C15_A8'!$A$1:$J$28</definedName>
    <definedName name="_xlnm.Print_Area" localSheetId="20">'C15_A9'!$A$1:$J$28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8" i="42" l="1"/>
  <c r="C7" i="42"/>
  <c r="D7" i="50"/>
  <c r="D6" i="50"/>
  <c r="C8" i="4"/>
  <c r="C7" i="4"/>
  <c r="R26" i="54" l="1"/>
  <c r="I26" i="54" s="1"/>
  <c r="O26" i="54"/>
  <c r="N26" i="54"/>
  <c r="M26" i="54"/>
  <c r="L26" i="54"/>
  <c r="R24" i="54"/>
  <c r="I24" i="54" s="1"/>
  <c r="O24" i="54"/>
  <c r="N24" i="54"/>
  <c r="M24" i="54"/>
  <c r="L24" i="54"/>
  <c r="R22" i="54"/>
  <c r="I22" i="54" s="1"/>
  <c r="O22" i="54"/>
  <c r="N22" i="54"/>
  <c r="M22" i="54"/>
  <c r="L22" i="54"/>
  <c r="R20" i="54"/>
  <c r="I20" i="54" s="1"/>
  <c r="O20" i="54"/>
  <c r="N20" i="54"/>
  <c r="M20" i="54"/>
  <c r="L20" i="54"/>
  <c r="R18" i="54"/>
  <c r="I18" i="54" s="1"/>
  <c r="O18" i="54"/>
  <c r="N18" i="54"/>
  <c r="M18" i="54"/>
  <c r="L18" i="54"/>
  <c r="R16" i="54"/>
  <c r="I16" i="54" s="1"/>
  <c r="O16" i="54"/>
  <c r="N16" i="54"/>
  <c r="M16" i="54"/>
  <c r="L16" i="54"/>
  <c r="R14" i="54"/>
  <c r="I14" i="54" s="1"/>
  <c r="O14" i="54"/>
  <c r="N14" i="54"/>
  <c r="M14" i="54"/>
  <c r="L14" i="54"/>
  <c r="C8" i="54"/>
  <c r="C7" i="54"/>
  <c r="R26" i="53"/>
  <c r="I26" i="53" s="1"/>
  <c r="O26" i="53"/>
  <c r="N26" i="53"/>
  <c r="M26" i="53"/>
  <c r="L26" i="53"/>
  <c r="P26" i="53" s="1"/>
  <c r="Q26" i="53" s="1"/>
  <c r="R24" i="53"/>
  <c r="I24" i="53" s="1"/>
  <c r="O24" i="53"/>
  <c r="N24" i="53"/>
  <c r="M24" i="53"/>
  <c r="L24" i="53"/>
  <c r="P24" i="53" s="1"/>
  <c r="Q24" i="53" s="1"/>
  <c r="R22" i="53"/>
  <c r="I22" i="53" s="1"/>
  <c r="O22" i="53"/>
  <c r="N22" i="53"/>
  <c r="M22" i="53"/>
  <c r="L22" i="53"/>
  <c r="R20" i="53"/>
  <c r="I20" i="53" s="1"/>
  <c r="O20" i="53"/>
  <c r="N20" i="53"/>
  <c r="M20" i="53"/>
  <c r="L20" i="53"/>
  <c r="R18" i="53"/>
  <c r="I18" i="53" s="1"/>
  <c r="O18" i="53"/>
  <c r="N18" i="53"/>
  <c r="M18" i="53"/>
  <c r="L18" i="53"/>
  <c r="R16" i="53"/>
  <c r="I16" i="53" s="1"/>
  <c r="O16" i="53"/>
  <c r="N16" i="53"/>
  <c r="M16" i="53"/>
  <c r="L16" i="53"/>
  <c r="R14" i="53"/>
  <c r="I14" i="53" s="1"/>
  <c r="O14" i="53"/>
  <c r="N14" i="53"/>
  <c r="M14" i="53"/>
  <c r="L14" i="53"/>
  <c r="C8" i="53"/>
  <c r="C7" i="53"/>
  <c r="BD18" i="7"/>
  <c r="BE18" i="7"/>
  <c r="BD19" i="7"/>
  <c r="BE19" i="7"/>
  <c r="BD20" i="7"/>
  <c r="BE20" i="7"/>
  <c r="L18" i="7"/>
  <c r="M18" i="7"/>
  <c r="N18" i="7"/>
  <c r="M19" i="7"/>
  <c r="N19" i="7"/>
  <c r="L20" i="7"/>
  <c r="M20" i="7"/>
  <c r="N20" i="7"/>
  <c r="AI19" i="7"/>
  <c r="AJ19" i="7"/>
  <c r="AH20" i="7"/>
  <c r="AI20" i="7"/>
  <c r="AJ20" i="7"/>
  <c r="AJ18" i="7"/>
  <c r="AI18" i="7"/>
  <c r="R31" i="52"/>
  <c r="I31" i="52" s="1"/>
  <c r="O31" i="52"/>
  <c r="N31" i="52"/>
  <c r="M31" i="52"/>
  <c r="L31" i="52"/>
  <c r="P31" i="52" s="1"/>
  <c r="Q31" i="52" s="1"/>
  <c r="R30" i="52"/>
  <c r="I30" i="52" s="1"/>
  <c r="O30" i="52"/>
  <c r="N30" i="52"/>
  <c r="M30" i="52"/>
  <c r="L30" i="52"/>
  <c r="P30" i="52" s="1"/>
  <c r="Q30" i="52" s="1"/>
  <c r="R29" i="52"/>
  <c r="I29" i="52" s="1"/>
  <c r="O29" i="52"/>
  <c r="N29" i="52"/>
  <c r="M29" i="52"/>
  <c r="L29" i="52"/>
  <c r="P29" i="52" s="1"/>
  <c r="Q29" i="52" s="1"/>
  <c r="H28" i="52"/>
  <c r="G28" i="52"/>
  <c r="F28" i="52"/>
  <c r="E28" i="52"/>
  <c r="H27" i="52"/>
  <c r="G27" i="52"/>
  <c r="F27" i="52"/>
  <c r="E27" i="52"/>
  <c r="R26" i="52"/>
  <c r="I26" i="52" s="1"/>
  <c r="O26" i="52"/>
  <c r="N26" i="52"/>
  <c r="M26" i="52"/>
  <c r="L26" i="52"/>
  <c r="H25" i="52"/>
  <c r="G25" i="52"/>
  <c r="F25" i="52"/>
  <c r="E25" i="52"/>
  <c r="R24" i="52"/>
  <c r="I24" i="52" s="1"/>
  <c r="O24" i="52"/>
  <c r="N24" i="52"/>
  <c r="M24" i="52"/>
  <c r="L24" i="52"/>
  <c r="H23" i="52"/>
  <c r="G23" i="52"/>
  <c r="F23" i="52"/>
  <c r="E23" i="52"/>
  <c r="R22" i="52"/>
  <c r="I22" i="52" s="1"/>
  <c r="O22" i="52"/>
  <c r="N22" i="52"/>
  <c r="M22" i="52"/>
  <c r="L22" i="52"/>
  <c r="H21" i="52"/>
  <c r="G21" i="52"/>
  <c r="F21" i="52"/>
  <c r="E21" i="52"/>
  <c r="R20" i="52"/>
  <c r="I20" i="52" s="1"/>
  <c r="O20" i="52"/>
  <c r="N20" i="52"/>
  <c r="M20" i="52"/>
  <c r="L20" i="52"/>
  <c r="P20" i="52" s="1"/>
  <c r="Q20" i="52" s="1"/>
  <c r="H19" i="52"/>
  <c r="G19" i="52"/>
  <c r="F19" i="52"/>
  <c r="E19" i="52"/>
  <c r="R18" i="52"/>
  <c r="I18" i="52" s="1"/>
  <c r="O18" i="52"/>
  <c r="N18" i="52"/>
  <c r="M18" i="52"/>
  <c r="L18" i="52"/>
  <c r="P18" i="52" s="1"/>
  <c r="Q18" i="52" s="1"/>
  <c r="H17" i="52"/>
  <c r="G17" i="52"/>
  <c r="F17" i="52"/>
  <c r="E17" i="52"/>
  <c r="R16" i="52"/>
  <c r="I16" i="52" s="1"/>
  <c r="O16" i="52"/>
  <c r="N16" i="52"/>
  <c r="M16" i="52"/>
  <c r="L16" i="52"/>
  <c r="H15" i="52"/>
  <c r="G15" i="52"/>
  <c r="F15" i="52"/>
  <c r="E15" i="52"/>
  <c r="R14" i="52"/>
  <c r="I14" i="52" s="1"/>
  <c r="O14" i="52"/>
  <c r="N14" i="52"/>
  <c r="M14" i="52"/>
  <c r="L14" i="52"/>
  <c r="C8" i="52"/>
  <c r="C7" i="52"/>
  <c r="I2" i="52"/>
  <c r="R31" i="51"/>
  <c r="I31" i="51" s="1"/>
  <c r="O31" i="51"/>
  <c r="N31" i="51"/>
  <c r="M31" i="51"/>
  <c r="L31" i="51"/>
  <c r="P31" i="51" s="1"/>
  <c r="Q31" i="51" s="1"/>
  <c r="R30" i="51"/>
  <c r="I30" i="51" s="1"/>
  <c r="O30" i="51"/>
  <c r="N30" i="51"/>
  <c r="M30" i="51"/>
  <c r="L30" i="51"/>
  <c r="P30" i="51" s="1"/>
  <c r="Q30" i="51" s="1"/>
  <c r="R29" i="51"/>
  <c r="I29" i="51" s="1"/>
  <c r="O29" i="51"/>
  <c r="N29" i="51"/>
  <c r="M29" i="51"/>
  <c r="L29" i="51"/>
  <c r="P29" i="51" s="1"/>
  <c r="Q29" i="51" s="1"/>
  <c r="H28" i="51"/>
  <c r="G28" i="51"/>
  <c r="F28" i="51"/>
  <c r="E28" i="51"/>
  <c r="H27" i="51"/>
  <c r="G27" i="51"/>
  <c r="F27" i="51"/>
  <c r="E27" i="51"/>
  <c r="R26" i="51"/>
  <c r="I26" i="51" s="1"/>
  <c r="O26" i="51"/>
  <c r="N26" i="51"/>
  <c r="M26" i="51"/>
  <c r="L26" i="51"/>
  <c r="H25" i="51"/>
  <c r="G25" i="51"/>
  <c r="F25" i="51"/>
  <c r="E25" i="51"/>
  <c r="R24" i="51"/>
  <c r="I24" i="51" s="1"/>
  <c r="O24" i="51"/>
  <c r="N24" i="51"/>
  <c r="M24" i="51"/>
  <c r="L24" i="51"/>
  <c r="H23" i="51"/>
  <c r="G23" i="51"/>
  <c r="F23" i="51"/>
  <c r="E23" i="51"/>
  <c r="R22" i="51"/>
  <c r="I22" i="51" s="1"/>
  <c r="O22" i="51"/>
  <c r="N22" i="51"/>
  <c r="M22" i="51"/>
  <c r="L22" i="51"/>
  <c r="H21" i="51"/>
  <c r="G21" i="51"/>
  <c r="F21" i="51"/>
  <c r="E21" i="51"/>
  <c r="R20" i="51"/>
  <c r="I20" i="51" s="1"/>
  <c r="O20" i="51"/>
  <c r="N20" i="51"/>
  <c r="M20" i="51"/>
  <c r="L20" i="51"/>
  <c r="P20" i="51" s="1"/>
  <c r="Q20" i="51" s="1"/>
  <c r="H19" i="51"/>
  <c r="G19" i="51"/>
  <c r="F19" i="51"/>
  <c r="E19" i="51"/>
  <c r="R18" i="51"/>
  <c r="I18" i="51" s="1"/>
  <c r="O18" i="51"/>
  <c r="N18" i="51"/>
  <c r="M18" i="51"/>
  <c r="L18" i="51"/>
  <c r="H17" i="51"/>
  <c r="G17" i="51"/>
  <c r="F17" i="51"/>
  <c r="E17" i="51"/>
  <c r="R16" i="51"/>
  <c r="I16" i="51" s="1"/>
  <c r="O16" i="51"/>
  <c r="N16" i="51"/>
  <c r="M16" i="51"/>
  <c r="L16" i="51"/>
  <c r="H15" i="51"/>
  <c r="G15" i="51"/>
  <c r="F15" i="51"/>
  <c r="E15" i="51"/>
  <c r="R14" i="51"/>
  <c r="I14" i="51" s="1"/>
  <c r="O14" i="51"/>
  <c r="N14" i="51"/>
  <c r="M14" i="51"/>
  <c r="L14" i="51"/>
  <c r="C8" i="51"/>
  <c r="C7" i="51"/>
  <c r="I2" i="51"/>
  <c r="P22" i="52" l="1"/>
  <c r="Q22" i="52" s="1"/>
  <c r="P16" i="52"/>
  <c r="Q16" i="52" s="1"/>
  <c r="P22" i="54"/>
  <c r="Q22" i="54" s="1"/>
  <c r="P24" i="54"/>
  <c r="Q24" i="54" s="1"/>
  <c r="P26" i="54"/>
  <c r="Q26" i="54" s="1"/>
  <c r="P26" i="52"/>
  <c r="AJ14" i="7"/>
  <c r="N14" i="7" s="1"/>
  <c r="BE14" i="7" s="1"/>
  <c r="AJ13" i="7"/>
  <c r="N13" i="7" s="1"/>
  <c r="BE13" i="7" s="1"/>
  <c r="AJ12" i="7"/>
  <c r="N12" i="7" s="1"/>
  <c r="BE12" i="7" s="1"/>
  <c r="P14" i="52"/>
  <c r="Q14" i="52" s="1"/>
  <c r="P26" i="51"/>
  <c r="P22" i="51"/>
  <c r="AI13" i="7"/>
  <c r="M13" i="7" s="1"/>
  <c r="BD13" i="7" s="1"/>
  <c r="P20" i="54"/>
  <c r="Q20" i="54" s="1"/>
  <c r="P22" i="53"/>
  <c r="Q22" i="53" s="1"/>
  <c r="P16" i="53"/>
  <c r="Q16" i="53" s="1"/>
  <c r="P14" i="53"/>
  <c r="Q14" i="53" s="1"/>
  <c r="AJ14" i="50"/>
  <c r="N14" i="50" s="1"/>
  <c r="BE14" i="50" s="1"/>
  <c r="AJ13" i="50"/>
  <c r="N13" i="50" s="1"/>
  <c r="BE13" i="50" s="1"/>
  <c r="P14" i="54"/>
  <c r="AI15" i="50"/>
  <c r="M15" i="50" s="1"/>
  <c r="BD15" i="50" s="1"/>
  <c r="P18" i="53"/>
  <c r="AI11" i="50"/>
  <c r="M11" i="50" s="1"/>
  <c r="BD11" i="50" s="1"/>
  <c r="P24" i="52"/>
  <c r="AJ11" i="7"/>
  <c r="N11" i="7" s="1"/>
  <c r="BE11" i="7" s="1"/>
  <c r="P24" i="51"/>
  <c r="P16" i="51"/>
  <c r="AI16" i="50"/>
  <c r="M16" i="50" s="1"/>
  <c r="AI10" i="50"/>
  <c r="M10" i="50" s="1"/>
  <c r="BD10" i="50" s="1"/>
  <c r="P20" i="53"/>
  <c r="P16" i="54"/>
  <c r="P18" i="54"/>
  <c r="P18" i="51"/>
  <c r="Q18" i="51" s="1"/>
  <c r="P14" i="51"/>
  <c r="AE16" i="50"/>
  <c r="I16" i="50" s="1"/>
  <c r="AZ16" i="50" s="1"/>
  <c r="R2" i="50"/>
  <c r="B17" i="50"/>
  <c r="X16" i="50"/>
  <c r="X15" i="50"/>
  <c r="X14" i="50"/>
  <c r="X13" i="50"/>
  <c r="X12" i="50"/>
  <c r="X11" i="50"/>
  <c r="X10" i="50"/>
  <c r="R26" i="49"/>
  <c r="I26" i="49" s="1"/>
  <c r="O26" i="49"/>
  <c r="N26" i="49"/>
  <c r="M26" i="49"/>
  <c r="L26" i="49"/>
  <c r="R24" i="49"/>
  <c r="I24" i="49" s="1"/>
  <c r="O24" i="49"/>
  <c r="N24" i="49"/>
  <c r="M24" i="49"/>
  <c r="L24" i="49"/>
  <c r="R22" i="49"/>
  <c r="I22" i="49" s="1"/>
  <c r="O22" i="49"/>
  <c r="N22" i="49"/>
  <c r="M22" i="49"/>
  <c r="L22" i="49"/>
  <c r="R20" i="49"/>
  <c r="I20" i="49" s="1"/>
  <c r="O20" i="49"/>
  <c r="N20" i="49"/>
  <c r="M20" i="49"/>
  <c r="L20" i="49"/>
  <c r="R18" i="49"/>
  <c r="I18" i="49" s="1"/>
  <c r="O18" i="49"/>
  <c r="N18" i="49"/>
  <c r="M18" i="49"/>
  <c r="L18" i="49"/>
  <c r="R16" i="49"/>
  <c r="I16" i="49" s="1"/>
  <c r="O16" i="49"/>
  <c r="N16" i="49"/>
  <c r="M16" i="49"/>
  <c r="L16" i="49"/>
  <c r="R14" i="49"/>
  <c r="I14" i="49" s="1"/>
  <c r="O14" i="49"/>
  <c r="N14" i="49"/>
  <c r="M14" i="49"/>
  <c r="L14" i="49"/>
  <c r="C8" i="49"/>
  <c r="C7" i="49"/>
  <c r="R26" i="48"/>
  <c r="I26" i="48" s="1"/>
  <c r="O26" i="48"/>
  <c r="N26" i="48"/>
  <c r="M26" i="48"/>
  <c r="L26" i="48"/>
  <c r="R24" i="48"/>
  <c r="I24" i="48" s="1"/>
  <c r="O24" i="48"/>
  <c r="N24" i="48"/>
  <c r="M24" i="48"/>
  <c r="L24" i="48"/>
  <c r="R22" i="48"/>
  <c r="I22" i="48" s="1"/>
  <c r="O22" i="48"/>
  <c r="N22" i="48"/>
  <c r="M22" i="48"/>
  <c r="L22" i="48"/>
  <c r="R20" i="48"/>
  <c r="I20" i="48" s="1"/>
  <c r="O20" i="48"/>
  <c r="N20" i="48"/>
  <c r="M20" i="48"/>
  <c r="L20" i="48"/>
  <c r="R18" i="48"/>
  <c r="I18" i="48" s="1"/>
  <c r="O18" i="48"/>
  <c r="N18" i="48"/>
  <c r="M18" i="48"/>
  <c r="L18" i="48"/>
  <c r="R16" i="48"/>
  <c r="I16" i="48" s="1"/>
  <c r="O16" i="48"/>
  <c r="N16" i="48"/>
  <c r="M16" i="48"/>
  <c r="L16" i="48"/>
  <c r="R14" i="48"/>
  <c r="I14" i="48" s="1"/>
  <c r="O14" i="48"/>
  <c r="N14" i="48"/>
  <c r="M14" i="48"/>
  <c r="L14" i="48"/>
  <c r="C8" i="48"/>
  <c r="C7" i="48"/>
  <c r="R26" i="47"/>
  <c r="I26" i="47" s="1"/>
  <c r="O26" i="47"/>
  <c r="N26" i="47"/>
  <c r="M26" i="47"/>
  <c r="L26" i="47"/>
  <c r="P26" i="47" s="1"/>
  <c r="Q26" i="47" s="1"/>
  <c r="R24" i="47"/>
  <c r="I24" i="47" s="1"/>
  <c r="O24" i="47"/>
  <c r="N24" i="47"/>
  <c r="M24" i="47"/>
  <c r="L24" i="47"/>
  <c r="R22" i="47"/>
  <c r="I22" i="47" s="1"/>
  <c r="O22" i="47"/>
  <c r="N22" i="47"/>
  <c r="M22" i="47"/>
  <c r="L22" i="47"/>
  <c r="R20" i="47"/>
  <c r="I20" i="47" s="1"/>
  <c r="O20" i="47"/>
  <c r="N20" i="47"/>
  <c r="M20" i="47"/>
  <c r="L20" i="47"/>
  <c r="P20" i="47" s="1"/>
  <c r="Q20" i="47" s="1"/>
  <c r="R18" i="47"/>
  <c r="I18" i="47" s="1"/>
  <c r="O18" i="47"/>
  <c r="N18" i="47"/>
  <c r="M18" i="47"/>
  <c r="L18" i="47"/>
  <c r="R16" i="47"/>
  <c r="I16" i="47" s="1"/>
  <c r="O16" i="47"/>
  <c r="N16" i="47"/>
  <c r="M16" i="47"/>
  <c r="L16" i="47"/>
  <c r="R14" i="47"/>
  <c r="I14" i="47" s="1"/>
  <c r="O14" i="47"/>
  <c r="N14" i="47"/>
  <c r="M14" i="47"/>
  <c r="L14" i="47"/>
  <c r="C8" i="47"/>
  <c r="C7" i="47"/>
  <c r="R26" i="46"/>
  <c r="I26" i="46" s="1"/>
  <c r="O26" i="46"/>
  <c r="N26" i="46"/>
  <c r="M26" i="46"/>
  <c r="L26" i="46"/>
  <c r="P26" i="46" s="1"/>
  <c r="Q26" i="46" s="1"/>
  <c r="R24" i="46"/>
  <c r="I24" i="46" s="1"/>
  <c r="O24" i="46"/>
  <c r="N24" i="46"/>
  <c r="M24" i="46"/>
  <c r="L24" i="46"/>
  <c r="R22" i="46"/>
  <c r="I22" i="46" s="1"/>
  <c r="O22" i="46"/>
  <c r="N22" i="46"/>
  <c r="M22" i="46"/>
  <c r="L22" i="46"/>
  <c r="R20" i="46"/>
  <c r="I20" i="46" s="1"/>
  <c r="O20" i="46"/>
  <c r="N20" i="46"/>
  <c r="M20" i="46"/>
  <c r="L20" i="46"/>
  <c r="R18" i="46"/>
  <c r="I18" i="46" s="1"/>
  <c r="O18" i="46"/>
  <c r="N18" i="46"/>
  <c r="M18" i="46"/>
  <c r="L18" i="46"/>
  <c r="P18" i="46" s="1"/>
  <c r="Q18" i="46" s="1"/>
  <c r="R16" i="46"/>
  <c r="I16" i="46" s="1"/>
  <c r="O16" i="46"/>
  <c r="N16" i="46"/>
  <c r="M16" i="46"/>
  <c r="L16" i="46"/>
  <c r="R14" i="46"/>
  <c r="I14" i="46" s="1"/>
  <c r="O14" i="46"/>
  <c r="N14" i="46"/>
  <c r="M14" i="46"/>
  <c r="L14" i="46"/>
  <c r="C8" i="46"/>
  <c r="C7" i="46"/>
  <c r="R26" i="45"/>
  <c r="I26" i="45" s="1"/>
  <c r="O26" i="45"/>
  <c r="N26" i="45"/>
  <c r="M26" i="45"/>
  <c r="L26" i="45"/>
  <c r="R24" i="45"/>
  <c r="I24" i="45" s="1"/>
  <c r="O24" i="45"/>
  <c r="N24" i="45"/>
  <c r="M24" i="45"/>
  <c r="L24" i="45"/>
  <c r="P24" i="45" s="1"/>
  <c r="Q24" i="45" s="1"/>
  <c r="R22" i="45"/>
  <c r="I22" i="45" s="1"/>
  <c r="O22" i="45"/>
  <c r="N22" i="45"/>
  <c r="M22" i="45"/>
  <c r="L22" i="45"/>
  <c r="R20" i="45"/>
  <c r="I20" i="45" s="1"/>
  <c r="O20" i="45"/>
  <c r="N20" i="45"/>
  <c r="M20" i="45"/>
  <c r="L20" i="45"/>
  <c r="R18" i="45"/>
  <c r="I18" i="45" s="1"/>
  <c r="O18" i="45"/>
  <c r="N18" i="45"/>
  <c r="M18" i="45"/>
  <c r="L18" i="45"/>
  <c r="R16" i="45"/>
  <c r="I16" i="45" s="1"/>
  <c r="O16" i="45"/>
  <c r="N16" i="45"/>
  <c r="M16" i="45"/>
  <c r="L16" i="45"/>
  <c r="R14" i="45"/>
  <c r="I14" i="45" s="1"/>
  <c r="O14" i="45"/>
  <c r="N14" i="45"/>
  <c r="M14" i="45"/>
  <c r="L14" i="45"/>
  <c r="C8" i="45"/>
  <c r="C7" i="45"/>
  <c r="R26" i="44"/>
  <c r="I26" i="44" s="1"/>
  <c r="O26" i="44"/>
  <c r="N26" i="44"/>
  <c r="M26" i="44"/>
  <c r="L26" i="44"/>
  <c r="R24" i="44"/>
  <c r="I24" i="44" s="1"/>
  <c r="O24" i="44"/>
  <c r="N24" i="44"/>
  <c r="M24" i="44"/>
  <c r="L24" i="44"/>
  <c r="R22" i="44"/>
  <c r="I22" i="44" s="1"/>
  <c r="O22" i="44"/>
  <c r="N22" i="44"/>
  <c r="M22" i="44"/>
  <c r="L22" i="44"/>
  <c r="R20" i="44"/>
  <c r="I20" i="44" s="1"/>
  <c r="O20" i="44"/>
  <c r="N20" i="44"/>
  <c r="M20" i="44"/>
  <c r="L20" i="44"/>
  <c r="R18" i="44"/>
  <c r="I18" i="44" s="1"/>
  <c r="O18" i="44"/>
  <c r="N18" i="44"/>
  <c r="M18" i="44"/>
  <c r="L18" i="44"/>
  <c r="R16" i="44"/>
  <c r="I16" i="44" s="1"/>
  <c r="O16" i="44"/>
  <c r="N16" i="44"/>
  <c r="M16" i="44"/>
  <c r="L16" i="44"/>
  <c r="R14" i="44"/>
  <c r="I14" i="44" s="1"/>
  <c r="O14" i="44"/>
  <c r="N14" i="44"/>
  <c r="M14" i="44"/>
  <c r="L14" i="44"/>
  <c r="C8" i="44"/>
  <c r="C7" i="44"/>
  <c r="C8" i="43"/>
  <c r="C7" i="43"/>
  <c r="R26" i="43"/>
  <c r="I26" i="43" s="1"/>
  <c r="O26" i="43"/>
  <c r="N26" i="43"/>
  <c r="M26" i="43"/>
  <c r="L26" i="43"/>
  <c r="R24" i="43"/>
  <c r="I24" i="43" s="1"/>
  <c r="O24" i="43"/>
  <c r="N24" i="43"/>
  <c r="M24" i="43"/>
  <c r="L24" i="43"/>
  <c r="R22" i="43"/>
  <c r="I22" i="43" s="1"/>
  <c r="O22" i="43"/>
  <c r="N22" i="43"/>
  <c r="M22" i="43"/>
  <c r="L22" i="43"/>
  <c r="R20" i="43"/>
  <c r="I20" i="43" s="1"/>
  <c r="O20" i="43"/>
  <c r="N20" i="43"/>
  <c r="M20" i="43"/>
  <c r="L20" i="43"/>
  <c r="R18" i="43"/>
  <c r="I18" i="43" s="1"/>
  <c r="O18" i="43"/>
  <c r="N18" i="43"/>
  <c r="M18" i="43"/>
  <c r="L18" i="43"/>
  <c r="R16" i="43"/>
  <c r="I16" i="43" s="1"/>
  <c r="O16" i="43"/>
  <c r="N16" i="43"/>
  <c r="M16" i="43"/>
  <c r="L16" i="43"/>
  <c r="R14" i="43"/>
  <c r="I14" i="43" s="1"/>
  <c r="O14" i="43"/>
  <c r="N14" i="43"/>
  <c r="M14" i="43"/>
  <c r="L14" i="43"/>
  <c r="R26" i="42"/>
  <c r="I26" i="42" s="1"/>
  <c r="O26" i="42"/>
  <c r="N26" i="42"/>
  <c r="M26" i="42"/>
  <c r="L26" i="42"/>
  <c r="R24" i="42"/>
  <c r="I24" i="42" s="1"/>
  <c r="O24" i="42"/>
  <c r="N24" i="42"/>
  <c r="M24" i="42"/>
  <c r="L24" i="42"/>
  <c r="R22" i="42"/>
  <c r="I22" i="42" s="1"/>
  <c r="O22" i="42"/>
  <c r="N22" i="42"/>
  <c r="M22" i="42"/>
  <c r="L22" i="42"/>
  <c r="R20" i="42"/>
  <c r="I20" i="42" s="1"/>
  <c r="O20" i="42"/>
  <c r="N20" i="42"/>
  <c r="M20" i="42"/>
  <c r="L20" i="42"/>
  <c r="R18" i="42"/>
  <c r="I18" i="42" s="1"/>
  <c r="O18" i="42"/>
  <c r="N18" i="42"/>
  <c r="M18" i="42"/>
  <c r="L18" i="42"/>
  <c r="R16" i="42"/>
  <c r="I16" i="42" s="1"/>
  <c r="O16" i="42"/>
  <c r="N16" i="42"/>
  <c r="M16" i="42"/>
  <c r="L16" i="42"/>
  <c r="R14" i="42"/>
  <c r="I14" i="42" s="1"/>
  <c r="O14" i="42"/>
  <c r="N14" i="42"/>
  <c r="M14" i="42"/>
  <c r="L14" i="42"/>
  <c r="AJ16" i="50" l="1"/>
  <c r="N16" i="50" s="1"/>
  <c r="BE16" i="50" s="1"/>
  <c r="P22" i="47"/>
  <c r="Q22" i="47" s="1"/>
  <c r="P14" i="47"/>
  <c r="Q14" i="47" s="1"/>
  <c r="AJ10" i="7"/>
  <c r="N10" i="7" s="1"/>
  <c r="BE10" i="7" s="1"/>
  <c r="P22" i="42"/>
  <c r="Q22" i="42" s="1"/>
  <c r="P22" i="48"/>
  <c r="Q22" i="48" s="1"/>
  <c r="AI14" i="50"/>
  <c r="M14" i="50" s="1"/>
  <c r="BD14" i="50" s="1"/>
  <c r="AJ15" i="50"/>
  <c r="N15" i="50" s="1"/>
  <c r="BE15" i="50" s="1"/>
  <c r="P26" i="44"/>
  <c r="Q26" i="44" s="1"/>
  <c r="P26" i="43"/>
  <c r="Q26" i="43" s="1"/>
  <c r="Q26" i="52"/>
  <c r="AJ16" i="7"/>
  <c r="N16" i="7" s="1"/>
  <c r="BE16" i="7" s="1"/>
  <c r="Q26" i="51"/>
  <c r="AI16" i="7"/>
  <c r="M16" i="7" s="1"/>
  <c r="BD16" i="7" s="1"/>
  <c r="Q22" i="51"/>
  <c r="AI14" i="7"/>
  <c r="M14" i="7" s="1"/>
  <c r="BD14" i="7" s="1"/>
  <c r="P20" i="49"/>
  <c r="Q20" i="49" s="1"/>
  <c r="P14" i="49"/>
  <c r="Q14" i="49" s="1"/>
  <c r="P16" i="48"/>
  <c r="Q16" i="48" s="1"/>
  <c r="P14" i="48"/>
  <c r="Q14" i="48" s="1"/>
  <c r="AF16" i="50"/>
  <c r="J16" i="50" s="1"/>
  <c r="BA16" i="50" s="1"/>
  <c r="P24" i="47"/>
  <c r="P18" i="47"/>
  <c r="Q18" i="47" s="1"/>
  <c r="P16" i="47"/>
  <c r="Q16" i="47" s="1"/>
  <c r="P16" i="45"/>
  <c r="Q16" i="45" s="1"/>
  <c r="P16" i="44"/>
  <c r="Q16" i="44" s="1"/>
  <c r="P14" i="43"/>
  <c r="Q14" i="43" s="1"/>
  <c r="Q14" i="54"/>
  <c r="AJ10" i="50"/>
  <c r="N10" i="50" s="1"/>
  <c r="BE10" i="50" s="1"/>
  <c r="Q20" i="53"/>
  <c r="AI13" i="50"/>
  <c r="M13" i="50" s="1"/>
  <c r="BD13" i="50" s="1"/>
  <c r="Q18" i="53"/>
  <c r="AI12" i="50"/>
  <c r="M12" i="50" s="1"/>
  <c r="BD12" i="50" s="1"/>
  <c r="P18" i="49"/>
  <c r="Q18" i="49" s="1"/>
  <c r="P24" i="48"/>
  <c r="AG14" i="50"/>
  <c r="K14" i="50" s="1"/>
  <c r="BB14" i="50" s="1"/>
  <c r="P18" i="48"/>
  <c r="AF13" i="50"/>
  <c r="J13" i="50" s="1"/>
  <c r="BA13" i="50" s="1"/>
  <c r="AF11" i="50"/>
  <c r="J11" i="50" s="1"/>
  <c r="BA11" i="50" s="1"/>
  <c r="AF10" i="50"/>
  <c r="J10" i="50" s="1"/>
  <c r="BA10" i="50" s="1"/>
  <c r="P24" i="46"/>
  <c r="AE12" i="50"/>
  <c r="I12" i="50" s="1"/>
  <c r="AZ12" i="50" s="1"/>
  <c r="P14" i="46"/>
  <c r="P26" i="45"/>
  <c r="AD15" i="50"/>
  <c r="H15" i="50" s="1"/>
  <c r="AY15" i="50" s="1"/>
  <c r="P22" i="45"/>
  <c r="P24" i="44"/>
  <c r="AC11" i="50"/>
  <c r="G11" i="50" s="1"/>
  <c r="AX11" i="50" s="1"/>
  <c r="P24" i="43"/>
  <c r="AB10" i="50"/>
  <c r="F10" i="50" s="1"/>
  <c r="AW10" i="50" s="1"/>
  <c r="Q24" i="52"/>
  <c r="AJ15" i="7"/>
  <c r="N15" i="7" s="1"/>
  <c r="BE15" i="7" s="1"/>
  <c r="Q24" i="51"/>
  <c r="AI15" i="7"/>
  <c r="M15" i="7" s="1"/>
  <c r="BD15" i="7" s="1"/>
  <c r="Q16" i="51"/>
  <c r="AI11" i="7"/>
  <c r="M11" i="7" s="1"/>
  <c r="BD11" i="7" s="1"/>
  <c r="P16" i="46"/>
  <c r="Q16" i="46" s="1"/>
  <c r="P14" i="45"/>
  <c r="Q14" i="45" s="1"/>
  <c r="BD16" i="50"/>
  <c r="Q18" i="54"/>
  <c r="AJ12" i="50"/>
  <c r="N12" i="50" s="1"/>
  <c r="P14" i="42"/>
  <c r="Q16" i="54"/>
  <c r="AJ11" i="50"/>
  <c r="N11" i="50" s="1"/>
  <c r="BE11" i="50" s="1"/>
  <c r="P22" i="49"/>
  <c r="AH12" i="50"/>
  <c r="L12" i="50" s="1"/>
  <c r="BC12" i="50" s="1"/>
  <c r="AI12" i="7"/>
  <c r="M12" i="7" s="1"/>
  <c r="BD12" i="7" s="1"/>
  <c r="Q14" i="51"/>
  <c r="AI10" i="7"/>
  <c r="M10" i="7" s="1"/>
  <c r="X17" i="50"/>
  <c r="P24" i="49"/>
  <c r="P16" i="49"/>
  <c r="P26" i="49"/>
  <c r="P26" i="48"/>
  <c r="P20" i="48"/>
  <c r="P22" i="46"/>
  <c r="P20" i="46"/>
  <c r="P18" i="45"/>
  <c r="P20" i="45"/>
  <c r="P20" i="43"/>
  <c r="P22" i="44"/>
  <c r="P20" i="44"/>
  <c r="P18" i="44"/>
  <c r="P14" i="44"/>
  <c r="P22" i="43"/>
  <c r="P18" i="43"/>
  <c r="P16" i="43"/>
  <c r="P18" i="42"/>
  <c r="P26" i="42"/>
  <c r="P20" i="42"/>
  <c r="P24" i="42"/>
  <c r="P16" i="42"/>
  <c r="AG11" i="50" l="1"/>
  <c r="K11" i="50" s="1"/>
  <c r="BB11" i="50" s="1"/>
  <c r="AF14" i="50"/>
  <c r="J14" i="50" s="1"/>
  <c r="BA14" i="50" s="1"/>
  <c r="AF12" i="50"/>
  <c r="J12" i="50" s="1"/>
  <c r="BA12" i="50" s="1"/>
  <c r="AE11" i="50"/>
  <c r="I11" i="50" s="1"/>
  <c r="AZ11" i="50" s="1"/>
  <c r="AD11" i="50"/>
  <c r="H11" i="50" s="1"/>
  <c r="AY11" i="50" s="1"/>
  <c r="AC16" i="50"/>
  <c r="G16" i="50" s="1"/>
  <c r="AX16" i="50" s="1"/>
  <c r="AA14" i="50"/>
  <c r="E14" i="50" s="1"/>
  <c r="AV14" i="50" s="1"/>
  <c r="AB16" i="50"/>
  <c r="F16" i="50" s="1"/>
  <c r="AW16" i="50" s="1"/>
  <c r="AH13" i="50"/>
  <c r="L13" i="50" s="1"/>
  <c r="BC13" i="50" s="1"/>
  <c r="AH10" i="50"/>
  <c r="L10" i="50" s="1"/>
  <c r="BC10" i="50" s="1"/>
  <c r="AG10" i="50"/>
  <c r="K10" i="50" s="1"/>
  <c r="BB10" i="50" s="1"/>
  <c r="Q24" i="47"/>
  <c r="AF15" i="50"/>
  <c r="J15" i="50" s="1"/>
  <c r="BA15" i="50" s="1"/>
  <c r="Q26" i="48"/>
  <c r="AG16" i="50"/>
  <c r="K16" i="50" s="1"/>
  <c r="BB16" i="50" s="1"/>
  <c r="Q24" i="48"/>
  <c r="AG15" i="50"/>
  <c r="K15" i="50" s="1"/>
  <c r="BB15" i="50" s="1"/>
  <c r="Q20" i="48"/>
  <c r="AG13" i="50"/>
  <c r="K13" i="50" s="1"/>
  <c r="BB13" i="50" s="1"/>
  <c r="Q18" i="48"/>
  <c r="AG12" i="50"/>
  <c r="K12" i="50" s="1"/>
  <c r="BB12" i="50" s="1"/>
  <c r="Q24" i="46"/>
  <c r="AE15" i="50"/>
  <c r="Q22" i="46"/>
  <c r="AE14" i="50"/>
  <c r="Q20" i="46"/>
  <c r="AE13" i="50"/>
  <c r="I13" i="50" s="1"/>
  <c r="AZ13" i="50" s="1"/>
  <c r="Q14" i="46"/>
  <c r="AE10" i="50"/>
  <c r="I10" i="50" s="1"/>
  <c r="AZ10" i="50" s="1"/>
  <c r="Q26" i="45"/>
  <c r="AD16" i="50"/>
  <c r="H16" i="50" s="1"/>
  <c r="Q22" i="45"/>
  <c r="AD14" i="50"/>
  <c r="H14" i="50" s="1"/>
  <c r="AY14" i="50" s="1"/>
  <c r="Q20" i="45"/>
  <c r="AD13" i="50"/>
  <c r="H13" i="50" s="1"/>
  <c r="AY13" i="50" s="1"/>
  <c r="Q18" i="45"/>
  <c r="AD12" i="50"/>
  <c r="H12" i="50" s="1"/>
  <c r="AY12" i="50" s="1"/>
  <c r="Q24" i="44"/>
  <c r="AC15" i="50"/>
  <c r="G15" i="50" s="1"/>
  <c r="AX15" i="50" s="1"/>
  <c r="Q22" i="44"/>
  <c r="AC14" i="50"/>
  <c r="G14" i="50" s="1"/>
  <c r="AX14" i="50" s="1"/>
  <c r="Q20" i="44"/>
  <c r="AC13" i="50"/>
  <c r="G13" i="50" s="1"/>
  <c r="AX13" i="50" s="1"/>
  <c r="Q18" i="44"/>
  <c r="AC12" i="50"/>
  <c r="G12" i="50" s="1"/>
  <c r="AX12" i="50" s="1"/>
  <c r="Q14" i="44"/>
  <c r="AC10" i="50"/>
  <c r="G10" i="50" s="1"/>
  <c r="AX10" i="50" s="1"/>
  <c r="Q24" i="43"/>
  <c r="AB15" i="50"/>
  <c r="F15" i="50" s="1"/>
  <c r="AW15" i="50" s="1"/>
  <c r="Q22" i="43"/>
  <c r="AB14" i="50"/>
  <c r="F14" i="50" s="1"/>
  <c r="AW14" i="50" s="1"/>
  <c r="Q20" i="43"/>
  <c r="AB13" i="50"/>
  <c r="F13" i="50" s="1"/>
  <c r="AW13" i="50" s="1"/>
  <c r="Q18" i="43"/>
  <c r="AB12" i="50"/>
  <c r="F12" i="50" s="1"/>
  <c r="AW12" i="50" s="1"/>
  <c r="Q16" i="43"/>
  <c r="AB11" i="50"/>
  <c r="F11" i="50" s="1"/>
  <c r="AW11" i="50" s="1"/>
  <c r="Q24" i="42"/>
  <c r="AA15" i="50"/>
  <c r="E15" i="50" s="1"/>
  <c r="Q20" i="42"/>
  <c r="AA13" i="50"/>
  <c r="E13" i="50" s="1"/>
  <c r="Q18" i="42"/>
  <c r="AA12" i="50"/>
  <c r="E12" i="50" s="1"/>
  <c r="AV12" i="50" s="1"/>
  <c r="Q16" i="42"/>
  <c r="AA11" i="50"/>
  <c r="E11" i="50" s="1"/>
  <c r="AV11" i="50" s="1"/>
  <c r="AD10" i="50"/>
  <c r="H10" i="50" s="1"/>
  <c r="AY10" i="50" s="1"/>
  <c r="BE12" i="50"/>
  <c r="Q14" i="42"/>
  <c r="AA10" i="50"/>
  <c r="E10" i="50" s="1"/>
  <c r="Q22" i="49"/>
  <c r="AH14" i="50"/>
  <c r="L14" i="50" s="1"/>
  <c r="Q26" i="49"/>
  <c r="AH16" i="50"/>
  <c r="L16" i="50" s="1"/>
  <c r="BC16" i="50" s="1"/>
  <c r="Q24" i="49"/>
  <c r="AH15" i="50"/>
  <c r="L15" i="50" s="1"/>
  <c r="Q16" i="49"/>
  <c r="AH11" i="50"/>
  <c r="L11" i="50" s="1"/>
  <c r="BD10" i="7"/>
  <c r="Q26" i="42"/>
  <c r="AA16" i="50"/>
  <c r="E16" i="50" s="1"/>
  <c r="I14" i="50" l="1"/>
  <c r="AZ14" i="50" s="1"/>
  <c r="I15" i="50"/>
  <c r="AZ15" i="50" s="1"/>
  <c r="AY16" i="50"/>
  <c r="AO16" i="50"/>
  <c r="R16" i="50" s="1"/>
  <c r="AN16" i="50"/>
  <c r="Q16" i="50" s="1"/>
  <c r="AL16" i="50"/>
  <c r="O16" i="50" s="1"/>
  <c r="AM16" i="50"/>
  <c r="P16" i="50" s="1"/>
  <c r="AL12" i="50"/>
  <c r="O12" i="50" s="1"/>
  <c r="AO12" i="50"/>
  <c r="R12" i="50" s="1"/>
  <c r="AN12" i="50"/>
  <c r="Q12" i="50" s="1"/>
  <c r="AM12" i="50"/>
  <c r="P12" i="50" s="1"/>
  <c r="AO14" i="50"/>
  <c r="R14" i="50" s="1"/>
  <c r="AL14" i="50"/>
  <c r="O14" i="50" s="1"/>
  <c r="AM14" i="50"/>
  <c r="P14" i="50" s="1"/>
  <c r="AM11" i="50"/>
  <c r="P11" i="50" s="1"/>
  <c r="AL11" i="50"/>
  <c r="O11" i="50" s="1"/>
  <c r="AO15" i="50"/>
  <c r="R15" i="50" s="1"/>
  <c r="AN15" i="50"/>
  <c r="Q15" i="50" s="1"/>
  <c r="AV15" i="50"/>
  <c r="AO13" i="50"/>
  <c r="R13" i="50" s="1"/>
  <c r="AL13" i="50"/>
  <c r="O13" i="50" s="1"/>
  <c r="AN13" i="50"/>
  <c r="Q13" i="50" s="1"/>
  <c r="AM13" i="50"/>
  <c r="P13" i="50" s="1"/>
  <c r="AV13" i="50"/>
  <c r="AO11" i="50"/>
  <c r="R11" i="50" s="1"/>
  <c r="AN11" i="50"/>
  <c r="Q11" i="50" s="1"/>
  <c r="AV10" i="50"/>
  <c r="AM10" i="50"/>
  <c r="P10" i="50" s="1"/>
  <c r="AL10" i="50"/>
  <c r="O10" i="50" s="1"/>
  <c r="AO10" i="50"/>
  <c r="R10" i="50" s="1"/>
  <c r="AN10" i="50"/>
  <c r="Q10" i="50" s="1"/>
  <c r="BC14" i="50"/>
  <c r="BC15" i="50"/>
  <c r="BC11" i="50"/>
  <c r="AV16" i="50"/>
  <c r="AL15" i="50" l="1"/>
  <c r="O15" i="50" s="1"/>
  <c r="AM15" i="50"/>
  <c r="P15" i="50" s="1"/>
  <c r="AN14" i="50"/>
  <c r="Q14" i="50" s="1"/>
  <c r="U14" i="50" s="1"/>
  <c r="AS14" i="50" s="1"/>
  <c r="V12" i="50"/>
  <c r="AT12" i="50" s="1"/>
  <c r="T12" i="50"/>
  <c r="AR12" i="50" s="1"/>
  <c r="V13" i="50"/>
  <c r="AT13" i="50" s="1"/>
  <c r="U12" i="50"/>
  <c r="AS12" i="50" s="1"/>
  <c r="S12" i="50"/>
  <c r="T13" i="50"/>
  <c r="AR13" i="50" s="1"/>
  <c r="U13" i="50"/>
  <c r="AS13" i="50" s="1"/>
  <c r="S13" i="50"/>
  <c r="V10" i="50"/>
  <c r="AT10" i="50" s="1"/>
  <c r="U10" i="50"/>
  <c r="AS10" i="50" s="1"/>
  <c r="S10" i="50"/>
  <c r="T10" i="50"/>
  <c r="AR10" i="50" s="1"/>
  <c r="U11" i="50"/>
  <c r="AS11" i="50" s="1"/>
  <c r="T16" i="50"/>
  <c r="AR16" i="50" s="1"/>
  <c r="S11" i="50"/>
  <c r="T11" i="50"/>
  <c r="AR11" i="50" s="1"/>
  <c r="V11" i="50"/>
  <c r="AT11" i="50" s="1"/>
  <c r="S16" i="50"/>
  <c r="U16" i="50"/>
  <c r="AS16" i="50" s="1"/>
  <c r="V16" i="50"/>
  <c r="AT16" i="50" s="1"/>
  <c r="T15" i="50" l="1"/>
  <c r="AR15" i="50" s="1"/>
  <c r="T14" i="50"/>
  <c r="AR14" i="50" s="1"/>
  <c r="U15" i="50"/>
  <c r="AS15" i="50" s="1"/>
  <c r="S14" i="50"/>
  <c r="V14" i="50"/>
  <c r="AT14" i="50" s="1"/>
  <c r="V15" i="50"/>
  <c r="AT15" i="50" s="1"/>
  <c r="S15" i="50"/>
  <c r="W12" i="50"/>
  <c r="Y12" i="50" s="1"/>
  <c r="W13" i="50"/>
  <c r="Y13" i="50" s="1"/>
  <c r="W10" i="50"/>
  <c r="Y10" i="50" s="1"/>
  <c r="W16" i="50"/>
  <c r="Y16" i="50" s="1"/>
  <c r="W11" i="50"/>
  <c r="Y11" i="50" s="1"/>
  <c r="E17" i="7"/>
  <c r="F17" i="7"/>
  <c r="G17" i="7"/>
  <c r="H17" i="7"/>
  <c r="I17" i="7"/>
  <c r="J17" i="7"/>
  <c r="K17" i="7"/>
  <c r="L17" i="7"/>
  <c r="AF19" i="7"/>
  <c r="J19" i="7" s="1"/>
  <c r="AF20" i="7"/>
  <c r="J20" i="7" s="1"/>
  <c r="AH18" i="7"/>
  <c r="AF18" i="7"/>
  <c r="J18" i="7" s="1"/>
  <c r="AG15" i="7"/>
  <c r="K15" i="7" s="1"/>
  <c r="AH14" i="7"/>
  <c r="L14" i="7" s="1"/>
  <c r="AG14" i="7"/>
  <c r="K14" i="7" s="1"/>
  <c r="R31" i="37"/>
  <c r="I31" i="37" s="1"/>
  <c r="O31" i="37"/>
  <c r="N31" i="37"/>
  <c r="M31" i="37"/>
  <c r="L31" i="37"/>
  <c r="P31" i="37" s="1"/>
  <c r="Q31" i="37" s="1"/>
  <c r="R30" i="37"/>
  <c r="I30" i="37" s="1"/>
  <c r="O30" i="37"/>
  <c r="N30" i="37"/>
  <c r="M30" i="37"/>
  <c r="L30" i="37"/>
  <c r="P30" i="37" s="1"/>
  <c r="R29" i="37"/>
  <c r="I29" i="37" s="1"/>
  <c r="O29" i="37"/>
  <c r="N29" i="37"/>
  <c r="M29" i="37"/>
  <c r="L29" i="37"/>
  <c r="P29" i="37" s="1"/>
  <c r="Q29" i="37" s="1"/>
  <c r="H28" i="37"/>
  <c r="G28" i="37"/>
  <c r="F28" i="37"/>
  <c r="E28" i="37"/>
  <c r="H27" i="37"/>
  <c r="G27" i="37"/>
  <c r="F27" i="37"/>
  <c r="E27" i="37"/>
  <c r="R26" i="37"/>
  <c r="I26" i="37" s="1"/>
  <c r="O26" i="37"/>
  <c r="N26" i="37"/>
  <c r="M26" i="37"/>
  <c r="L26" i="37"/>
  <c r="H25" i="37"/>
  <c r="G25" i="37"/>
  <c r="F25" i="37"/>
  <c r="E25" i="37"/>
  <c r="R24" i="37"/>
  <c r="I24" i="37" s="1"/>
  <c r="O24" i="37"/>
  <c r="N24" i="37"/>
  <c r="M24" i="37"/>
  <c r="L24" i="37"/>
  <c r="H23" i="37"/>
  <c r="G23" i="37"/>
  <c r="F23" i="37"/>
  <c r="E23" i="37"/>
  <c r="R22" i="37"/>
  <c r="I22" i="37" s="1"/>
  <c r="O22" i="37"/>
  <c r="N22" i="37"/>
  <c r="M22" i="37"/>
  <c r="L22" i="37"/>
  <c r="P22" i="37" s="1"/>
  <c r="Q22" i="37" s="1"/>
  <c r="H21" i="37"/>
  <c r="G21" i="37"/>
  <c r="F21" i="37"/>
  <c r="E21" i="37"/>
  <c r="R20" i="37"/>
  <c r="I20" i="37" s="1"/>
  <c r="O20" i="37"/>
  <c r="N20" i="37"/>
  <c r="M20" i="37"/>
  <c r="L20" i="37"/>
  <c r="H19" i="37"/>
  <c r="G19" i="37"/>
  <c r="F19" i="37"/>
  <c r="E19" i="37"/>
  <c r="R18" i="37"/>
  <c r="I18" i="37" s="1"/>
  <c r="O18" i="37"/>
  <c r="N18" i="37"/>
  <c r="M18" i="37"/>
  <c r="L18" i="37"/>
  <c r="H17" i="37"/>
  <c r="G17" i="37"/>
  <c r="F17" i="37"/>
  <c r="E17" i="37"/>
  <c r="R16" i="37"/>
  <c r="I16" i="37" s="1"/>
  <c r="O16" i="37"/>
  <c r="N16" i="37"/>
  <c r="M16" i="37"/>
  <c r="L16" i="37"/>
  <c r="H15" i="37"/>
  <c r="G15" i="37"/>
  <c r="F15" i="37"/>
  <c r="E15" i="37"/>
  <c r="R14" i="37"/>
  <c r="I14" i="37" s="1"/>
  <c r="O14" i="37"/>
  <c r="N14" i="37"/>
  <c r="M14" i="37"/>
  <c r="L14" i="37"/>
  <c r="C8" i="37"/>
  <c r="C7" i="37"/>
  <c r="I2" i="37"/>
  <c r="R31" i="36"/>
  <c r="I31" i="36" s="1"/>
  <c r="O31" i="36"/>
  <c r="N31" i="36"/>
  <c r="M31" i="36"/>
  <c r="L31" i="36"/>
  <c r="P31" i="36" s="1"/>
  <c r="Q31" i="36" s="1"/>
  <c r="R30" i="36"/>
  <c r="I30" i="36" s="1"/>
  <c r="O30" i="36"/>
  <c r="N30" i="36"/>
  <c r="M30" i="36"/>
  <c r="L30" i="36"/>
  <c r="R29" i="36"/>
  <c r="I29" i="36" s="1"/>
  <c r="O29" i="36"/>
  <c r="N29" i="36"/>
  <c r="M29" i="36"/>
  <c r="L29" i="36"/>
  <c r="H28" i="36"/>
  <c r="G28" i="36"/>
  <c r="F28" i="36"/>
  <c r="E28" i="36"/>
  <c r="H27" i="36"/>
  <c r="G27" i="36"/>
  <c r="F27" i="36"/>
  <c r="E27" i="36"/>
  <c r="R26" i="36"/>
  <c r="I26" i="36" s="1"/>
  <c r="O26" i="36"/>
  <c r="N26" i="36"/>
  <c r="M26" i="36"/>
  <c r="L26" i="36"/>
  <c r="H25" i="36"/>
  <c r="G25" i="36"/>
  <c r="F25" i="36"/>
  <c r="E25" i="36"/>
  <c r="R24" i="36"/>
  <c r="I24" i="36" s="1"/>
  <c r="O24" i="36"/>
  <c r="N24" i="36"/>
  <c r="M24" i="36"/>
  <c r="L24" i="36"/>
  <c r="P24" i="36" s="1"/>
  <c r="Q24" i="36" s="1"/>
  <c r="H23" i="36"/>
  <c r="G23" i="36"/>
  <c r="F23" i="36"/>
  <c r="E23" i="36"/>
  <c r="R22" i="36"/>
  <c r="I22" i="36" s="1"/>
  <c r="O22" i="36"/>
  <c r="N22" i="36"/>
  <c r="M22" i="36"/>
  <c r="L22" i="36"/>
  <c r="P22" i="36" s="1"/>
  <c r="Q22" i="36" s="1"/>
  <c r="H21" i="36"/>
  <c r="G21" i="36"/>
  <c r="F21" i="36"/>
  <c r="E21" i="36"/>
  <c r="R20" i="36"/>
  <c r="I20" i="36" s="1"/>
  <c r="O20" i="36"/>
  <c r="N20" i="36"/>
  <c r="M20" i="36"/>
  <c r="L20" i="36"/>
  <c r="P20" i="36" s="1"/>
  <c r="Q20" i="36" s="1"/>
  <c r="H19" i="36"/>
  <c r="G19" i="36"/>
  <c r="F19" i="36"/>
  <c r="E19" i="36"/>
  <c r="R18" i="36"/>
  <c r="I18" i="36" s="1"/>
  <c r="O18" i="36"/>
  <c r="N18" i="36"/>
  <c r="M18" i="36"/>
  <c r="L18" i="36"/>
  <c r="H17" i="36"/>
  <c r="G17" i="36"/>
  <c r="F17" i="36"/>
  <c r="E17" i="36"/>
  <c r="R16" i="36"/>
  <c r="I16" i="36" s="1"/>
  <c r="O16" i="36"/>
  <c r="N16" i="36"/>
  <c r="M16" i="36"/>
  <c r="L16" i="36"/>
  <c r="P16" i="36" s="1"/>
  <c r="Q16" i="36" s="1"/>
  <c r="H15" i="36"/>
  <c r="G15" i="36"/>
  <c r="F15" i="36"/>
  <c r="E15" i="36"/>
  <c r="R14" i="36"/>
  <c r="I14" i="36" s="1"/>
  <c r="O14" i="36"/>
  <c r="N14" i="36"/>
  <c r="M14" i="36"/>
  <c r="L14" i="36"/>
  <c r="C8" i="36"/>
  <c r="C7" i="36"/>
  <c r="I2" i="36"/>
  <c r="R31" i="35"/>
  <c r="O31" i="35"/>
  <c r="N31" i="35"/>
  <c r="M31" i="35"/>
  <c r="L31" i="35"/>
  <c r="P31" i="35" s="1"/>
  <c r="Q31" i="35" s="1"/>
  <c r="I31" i="35"/>
  <c r="R30" i="35"/>
  <c r="I30" i="35" s="1"/>
  <c r="O30" i="35"/>
  <c r="N30" i="35"/>
  <c r="M30" i="35"/>
  <c r="L30" i="35"/>
  <c r="P30" i="35" s="1"/>
  <c r="Q30" i="35" s="1"/>
  <c r="R29" i="35"/>
  <c r="I29" i="35" s="1"/>
  <c r="O29" i="35"/>
  <c r="N29" i="35"/>
  <c r="M29" i="35"/>
  <c r="L29" i="35"/>
  <c r="P29" i="35" s="1"/>
  <c r="Q29" i="35" s="1"/>
  <c r="H28" i="35"/>
  <c r="G28" i="35"/>
  <c r="F28" i="35"/>
  <c r="E28" i="35"/>
  <c r="H27" i="35"/>
  <c r="G27" i="35"/>
  <c r="F27" i="35"/>
  <c r="E27" i="35"/>
  <c r="R26" i="35"/>
  <c r="I26" i="35" s="1"/>
  <c r="O26" i="35"/>
  <c r="N26" i="35"/>
  <c r="M26" i="35"/>
  <c r="L26" i="35"/>
  <c r="H25" i="35"/>
  <c r="G25" i="35"/>
  <c r="F25" i="35"/>
  <c r="E25" i="35"/>
  <c r="R24" i="35"/>
  <c r="I24" i="35" s="1"/>
  <c r="O24" i="35"/>
  <c r="N24" i="35"/>
  <c r="M24" i="35"/>
  <c r="L24" i="35"/>
  <c r="P24" i="35" s="1"/>
  <c r="Q24" i="35" s="1"/>
  <c r="H23" i="35"/>
  <c r="G23" i="35"/>
  <c r="F23" i="35"/>
  <c r="E23" i="35"/>
  <c r="R22" i="35"/>
  <c r="I22" i="35" s="1"/>
  <c r="O22" i="35"/>
  <c r="N22" i="35"/>
  <c r="M22" i="35"/>
  <c r="L22" i="35"/>
  <c r="H21" i="35"/>
  <c r="G21" i="35"/>
  <c r="F21" i="35"/>
  <c r="E21" i="35"/>
  <c r="R20" i="35"/>
  <c r="I20" i="35" s="1"/>
  <c r="O20" i="35"/>
  <c r="N20" i="35"/>
  <c r="M20" i="35"/>
  <c r="L20" i="35"/>
  <c r="H19" i="35"/>
  <c r="G19" i="35"/>
  <c r="F19" i="35"/>
  <c r="E19" i="35"/>
  <c r="R18" i="35"/>
  <c r="I18" i="35" s="1"/>
  <c r="O18" i="35"/>
  <c r="N18" i="35"/>
  <c r="M18" i="35"/>
  <c r="L18" i="35"/>
  <c r="P18" i="35" s="1"/>
  <c r="Q18" i="35" s="1"/>
  <c r="H17" i="35"/>
  <c r="G17" i="35"/>
  <c r="F17" i="35"/>
  <c r="E17" i="35"/>
  <c r="R16" i="35"/>
  <c r="I16" i="35" s="1"/>
  <c r="O16" i="35"/>
  <c r="N16" i="35"/>
  <c r="M16" i="35"/>
  <c r="L16" i="35"/>
  <c r="H15" i="35"/>
  <c r="G15" i="35"/>
  <c r="F15" i="35"/>
  <c r="E15" i="35"/>
  <c r="R14" i="35"/>
  <c r="I14" i="35" s="1"/>
  <c r="O14" i="35"/>
  <c r="N14" i="35"/>
  <c r="M14" i="35"/>
  <c r="L14" i="35"/>
  <c r="C8" i="35"/>
  <c r="C7" i="35"/>
  <c r="I2" i="35"/>
  <c r="R31" i="34"/>
  <c r="I31" i="34" s="1"/>
  <c r="O31" i="34"/>
  <c r="N31" i="34"/>
  <c r="M31" i="34"/>
  <c r="L31" i="34"/>
  <c r="P31" i="34" s="1"/>
  <c r="Q31" i="34" s="1"/>
  <c r="R30" i="34"/>
  <c r="I30" i="34" s="1"/>
  <c r="O30" i="34"/>
  <c r="N30" i="34"/>
  <c r="M30" i="34"/>
  <c r="L30" i="34"/>
  <c r="R29" i="34"/>
  <c r="I29" i="34" s="1"/>
  <c r="O29" i="34"/>
  <c r="N29" i="34"/>
  <c r="M29" i="34"/>
  <c r="L29" i="34"/>
  <c r="H28" i="34"/>
  <c r="G28" i="34"/>
  <c r="F28" i="34"/>
  <c r="E28" i="34"/>
  <c r="H27" i="34"/>
  <c r="G27" i="34"/>
  <c r="F27" i="34"/>
  <c r="E27" i="34"/>
  <c r="R26" i="34"/>
  <c r="I26" i="34" s="1"/>
  <c r="O26" i="34"/>
  <c r="N26" i="34"/>
  <c r="M26" i="34"/>
  <c r="L26" i="34"/>
  <c r="H25" i="34"/>
  <c r="G25" i="34"/>
  <c r="F25" i="34"/>
  <c r="E25" i="34"/>
  <c r="R24" i="34"/>
  <c r="I24" i="34" s="1"/>
  <c r="O24" i="34"/>
  <c r="N24" i="34"/>
  <c r="M24" i="34"/>
  <c r="L24" i="34"/>
  <c r="H23" i="34"/>
  <c r="G23" i="34"/>
  <c r="F23" i="34"/>
  <c r="E23" i="34"/>
  <c r="R22" i="34"/>
  <c r="I22" i="34" s="1"/>
  <c r="O22" i="34"/>
  <c r="N22" i="34"/>
  <c r="M22" i="34"/>
  <c r="L22" i="34"/>
  <c r="P22" i="34" s="1"/>
  <c r="Q22" i="34" s="1"/>
  <c r="H21" i="34"/>
  <c r="G21" i="34"/>
  <c r="F21" i="34"/>
  <c r="E21" i="34"/>
  <c r="R20" i="34"/>
  <c r="I20" i="34" s="1"/>
  <c r="O20" i="34"/>
  <c r="N20" i="34"/>
  <c r="M20" i="34"/>
  <c r="L20" i="34"/>
  <c r="P20" i="34" s="1"/>
  <c r="Q20" i="34" s="1"/>
  <c r="H19" i="34"/>
  <c r="G19" i="34"/>
  <c r="F19" i="34"/>
  <c r="E19" i="34"/>
  <c r="R18" i="34"/>
  <c r="I18" i="34" s="1"/>
  <c r="O18" i="34"/>
  <c r="N18" i="34"/>
  <c r="M18" i="34"/>
  <c r="L18" i="34"/>
  <c r="H17" i="34"/>
  <c r="G17" i="34"/>
  <c r="F17" i="34"/>
  <c r="E17" i="34"/>
  <c r="R16" i="34"/>
  <c r="I16" i="34" s="1"/>
  <c r="O16" i="34"/>
  <c r="N16" i="34"/>
  <c r="M16" i="34"/>
  <c r="L16" i="34"/>
  <c r="H15" i="34"/>
  <c r="G15" i="34"/>
  <c r="F15" i="34"/>
  <c r="E15" i="34"/>
  <c r="R14" i="34"/>
  <c r="I14" i="34" s="1"/>
  <c r="O14" i="34"/>
  <c r="N14" i="34"/>
  <c r="M14" i="34"/>
  <c r="L14" i="34"/>
  <c r="P14" i="34" s="1"/>
  <c r="Q14" i="34" s="1"/>
  <c r="C8" i="34"/>
  <c r="C7" i="34"/>
  <c r="I2" i="34"/>
  <c r="R31" i="33"/>
  <c r="I31" i="33" s="1"/>
  <c r="O31" i="33"/>
  <c r="N31" i="33"/>
  <c r="M31" i="33"/>
  <c r="L31" i="33"/>
  <c r="P31" i="33" s="1"/>
  <c r="Q31" i="33" s="1"/>
  <c r="R30" i="33"/>
  <c r="I30" i="33" s="1"/>
  <c r="O30" i="33"/>
  <c r="N30" i="33"/>
  <c r="M30" i="33"/>
  <c r="L30" i="33"/>
  <c r="R29" i="33"/>
  <c r="I29" i="33" s="1"/>
  <c r="O29" i="33"/>
  <c r="N29" i="33"/>
  <c r="M29" i="33"/>
  <c r="L29" i="33"/>
  <c r="P29" i="33" s="1"/>
  <c r="Q29" i="33" s="1"/>
  <c r="H28" i="33"/>
  <c r="G28" i="33"/>
  <c r="F28" i="33"/>
  <c r="E28" i="33"/>
  <c r="H27" i="33"/>
  <c r="G27" i="33"/>
  <c r="F27" i="33"/>
  <c r="E27" i="33"/>
  <c r="R26" i="33"/>
  <c r="I26" i="33" s="1"/>
  <c r="O26" i="33"/>
  <c r="N26" i="33"/>
  <c r="M26" i="33"/>
  <c r="L26" i="33"/>
  <c r="P26" i="33" s="1"/>
  <c r="Q26" i="33" s="1"/>
  <c r="H25" i="33"/>
  <c r="G25" i="33"/>
  <c r="F25" i="33"/>
  <c r="E25" i="33"/>
  <c r="R24" i="33"/>
  <c r="I24" i="33" s="1"/>
  <c r="O24" i="33"/>
  <c r="N24" i="33"/>
  <c r="M24" i="33"/>
  <c r="L24" i="33"/>
  <c r="H23" i="33"/>
  <c r="G23" i="33"/>
  <c r="F23" i="33"/>
  <c r="E23" i="33"/>
  <c r="R22" i="33"/>
  <c r="I22" i="33" s="1"/>
  <c r="O22" i="33"/>
  <c r="N22" i="33"/>
  <c r="M22" i="33"/>
  <c r="L22" i="33"/>
  <c r="P22" i="33" s="1"/>
  <c r="Q22" i="33" s="1"/>
  <c r="H21" i="33"/>
  <c r="G21" i="33"/>
  <c r="F21" i="33"/>
  <c r="E21" i="33"/>
  <c r="R20" i="33"/>
  <c r="I20" i="33" s="1"/>
  <c r="O20" i="33"/>
  <c r="N20" i="33"/>
  <c r="M20" i="33"/>
  <c r="L20" i="33"/>
  <c r="H19" i="33"/>
  <c r="G19" i="33"/>
  <c r="F19" i="33"/>
  <c r="E19" i="33"/>
  <c r="R18" i="33"/>
  <c r="I18" i="33" s="1"/>
  <c r="O18" i="33"/>
  <c r="N18" i="33"/>
  <c r="M18" i="33"/>
  <c r="L18" i="33"/>
  <c r="H17" i="33"/>
  <c r="G17" i="33"/>
  <c r="F17" i="33"/>
  <c r="E17" i="33"/>
  <c r="R16" i="33"/>
  <c r="I16" i="33" s="1"/>
  <c r="O16" i="33"/>
  <c r="N16" i="33"/>
  <c r="M16" i="33"/>
  <c r="L16" i="33"/>
  <c r="H15" i="33"/>
  <c r="G15" i="33"/>
  <c r="F15" i="33"/>
  <c r="E15" i="33"/>
  <c r="R14" i="33"/>
  <c r="I14" i="33" s="1"/>
  <c r="O14" i="33"/>
  <c r="N14" i="33"/>
  <c r="M14" i="33"/>
  <c r="L14" i="33"/>
  <c r="P14" i="33" s="1"/>
  <c r="Q14" i="33" s="1"/>
  <c r="C8" i="33"/>
  <c r="C7" i="33"/>
  <c r="I2" i="33"/>
  <c r="R31" i="32"/>
  <c r="I31" i="32" s="1"/>
  <c r="O31" i="32"/>
  <c r="N31" i="32"/>
  <c r="M31" i="32"/>
  <c r="L31" i="32"/>
  <c r="R30" i="32"/>
  <c r="I30" i="32" s="1"/>
  <c r="O30" i="32"/>
  <c r="N30" i="32"/>
  <c r="M30" i="32"/>
  <c r="L30" i="32"/>
  <c r="R29" i="32"/>
  <c r="I29" i="32" s="1"/>
  <c r="O29" i="32"/>
  <c r="N29" i="32"/>
  <c r="M29" i="32"/>
  <c r="L29" i="32"/>
  <c r="H28" i="32"/>
  <c r="G28" i="32"/>
  <c r="F28" i="32"/>
  <c r="E28" i="32"/>
  <c r="H27" i="32"/>
  <c r="G27" i="32"/>
  <c r="F27" i="32"/>
  <c r="E27" i="32"/>
  <c r="R26" i="32"/>
  <c r="I26" i="32" s="1"/>
  <c r="O26" i="32"/>
  <c r="N26" i="32"/>
  <c r="M26" i="32"/>
  <c r="L26" i="32"/>
  <c r="H25" i="32"/>
  <c r="G25" i="32"/>
  <c r="F25" i="32"/>
  <c r="E25" i="32"/>
  <c r="R24" i="32"/>
  <c r="O24" i="32"/>
  <c r="N24" i="32"/>
  <c r="M24" i="32"/>
  <c r="L24" i="32"/>
  <c r="I24" i="32"/>
  <c r="H23" i="32"/>
  <c r="G23" i="32"/>
  <c r="F23" i="32"/>
  <c r="E23" i="32"/>
  <c r="R22" i="32"/>
  <c r="I22" i="32" s="1"/>
  <c r="O22" i="32"/>
  <c r="N22" i="32"/>
  <c r="M22" i="32"/>
  <c r="L22" i="32"/>
  <c r="H21" i="32"/>
  <c r="G21" i="32"/>
  <c r="F21" i="32"/>
  <c r="E21" i="32"/>
  <c r="R20" i="32"/>
  <c r="I20" i="32" s="1"/>
  <c r="O20" i="32"/>
  <c r="N20" i="32"/>
  <c r="M20" i="32"/>
  <c r="L20" i="32"/>
  <c r="H19" i="32"/>
  <c r="G19" i="32"/>
  <c r="F19" i="32"/>
  <c r="E19" i="32"/>
  <c r="R18" i="32"/>
  <c r="I18" i="32" s="1"/>
  <c r="O18" i="32"/>
  <c r="N18" i="32"/>
  <c r="M18" i="32"/>
  <c r="L18" i="32"/>
  <c r="P18" i="32" s="1"/>
  <c r="Q18" i="32" s="1"/>
  <c r="H17" i="32"/>
  <c r="G17" i="32"/>
  <c r="F17" i="32"/>
  <c r="E17" i="32"/>
  <c r="R16" i="32"/>
  <c r="I16" i="32" s="1"/>
  <c r="O16" i="32"/>
  <c r="N16" i="32"/>
  <c r="M16" i="32"/>
  <c r="L16" i="32"/>
  <c r="H15" i="32"/>
  <c r="G15" i="32"/>
  <c r="F15" i="32"/>
  <c r="E15" i="32"/>
  <c r="R14" i="32"/>
  <c r="I14" i="32" s="1"/>
  <c r="O14" i="32"/>
  <c r="N14" i="32"/>
  <c r="M14" i="32"/>
  <c r="L14" i="32"/>
  <c r="C8" i="32"/>
  <c r="C7" i="32"/>
  <c r="I2" i="32"/>
  <c r="R2" i="7"/>
  <c r="I2" i="31"/>
  <c r="C8" i="31"/>
  <c r="C7" i="31"/>
  <c r="R31" i="31"/>
  <c r="I31" i="31" s="1"/>
  <c r="O31" i="31"/>
  <c r="N31" i="31"/>
  <c r="M31" i="31"/>
  <c r="L31" i="31"/>
  <c r="R30" i="31"/>
  <c r="I30" i="31" s="1"/>
  <c r="O30" i="31"/>
  <c r="N30" i="31"/>
  <c r="M30" i="31"/>
  <c r="L30" i="31"/>
  <c r="R29" i="31"/>
  <c r="I29" i="31" s="1"/>
  <c r="O29" i="31"/>
  <c r="N29" i="31"/>
  <c r="M29" i="31"/>
  <c r="L29" i="31"/>
  <c r="H28" i="31"/>
  <c r="G28" i="31"/>
  <c r="F28" i="31"/>
  <c r="E28" i="31"/>
  <c r="H27" i="31"/>
  <c r="G27" i="31"/>
  <c r="F27" i="31"/>
  <c r="E27" i="31"/>
  <c r="R26" i="31"/>
  <c r="I26" i="31" s="1"/>
  <c r="O26" i="31"/>
  <c r="N26" i="31"/>
  <c r="M26" i="31"/>
  <c r="L26" i="31"/>
  <c r="H25" i="31"/>
  <c r="G25" i="31"/>
  <c r="F25" i="31"/>
  <c r="E25" i="31"/>
  <c r="R24" i="31"/>
  <c r="I24" i="31" s="1"/>
  <c r="O24" i="31"/>
  <c r="N24" i="31"/>
  <c r="M24" i="31"/>
  <c r="L24" i="31"/>
  <c r="P24" i="31" s="1"/>
  <c r="Q24" i="31" s="1"/>
  <c r="H23" i="31"/>
  <c r="G23" i="31"/>
  <c r="F23" i="31"/>
  <c r="E23" i="31"/>
  <c r="R22" i="31"/>
  <c r="I22" i="31" s="1"/>
  <c r="O22" i="31"/>
  <c r="N22" i="31"/>
  <c r="M22" i="31"/>
  <c r="L22" i="31"/>
  <c r="H21" i="31"/>
  <c r="G21" i="31"/>
  <c r="F21" i="31"/>
  <c r="E21" i="31"/>
  <c r="R20" i="31"/>
  <c r="I20" i="31" s="1"/>
  <c r="O20" i="31"/>
  <c r="N20" i="31"/>
  <c r="M20" i="31"/>
  <c r="L20" i="31"/>
  <c r="H19" i="31"/>
  <c r="G19" i="31"/>
  <c r="F19" i="31"/>
  <c r="E19" i="31"/>
  <c r="R18" i="31"/>
  <c r="I18" i="31" s="1"/>
  <c r="O18" i="31"/>
  <c r="N18" i="31"/>
  <c r="M18" i="31"/>
  <c r="L18" i="31"/>
  <c r="H17" i="31"/>
  <c r="G17" i="31"/>
  <c r="F17" i="31"/>
  <c r="E17" i="31"/>
  <c r="R16" i="31"/>
  <c r="I16" i="31" s="1"/>
  <c r="O16" i="31"/>
  <c r="N16" i="31"/>
  <c r="M16" i="31"/>
  <c r="L16" i="31"/>
  <c r="H15" i="31"/>
  <c r="G15" i="31"/>
  <c r="F15" i="31"/>
  <c r="E15" i="31"/>
  <c r="R14" i="31"/>
  <c r="I14" i="31" s="1"/>
  <c r="O14" i="31"/>
  <c r="N14" i="31"/>
  <c r="M14" i="31"/>
  <c r="L14" i="31"/>
  <c r="R30" i="4"/>
  <c r="I30" i="4" s="1"/>
  <c r="R31" i="4"/>
  <c r="I31" i="4" s="1"/>
  <c r="R29" i="4"/>
  <c r="I29" i="4" s="1"/>
  <c r="R26" i="4"/>
  <c r="I26" i="4" s="1"/>
  <c r="R18" i="4"/>
  <c r="I18" i="4" s="1"/>
  <c r="R20" i="4"/>
  <c r="I20" i="4" s="1"/>
  <c r="R22" i="4"/>
  <c r="I22" i="4" s="1"/>
  <c r="R24" i="4"/>
  <c r="I24" i="4" s="1"/>
  <c r="R16" i="4"/>
  <c r="I16" i="4" s="1"/>
  <c r="R14" i="4"/>
  <c r="I14" i="4" s="1"/>
  <c r="L22" i="4"/>
  <c r="M22" i="4"/>
  <c r="N22" i="4"/>
  <c r="O22" i="4"/>
  <c r="L24" i="4"/>
  <c r="M24" i="4"/>
  <c r="N24" i="4"/>
  <c r="O24" i="4"/>
  <c r="L26" i="4"/>
  <c r="M26" i="4"/>
  <c r="N26" i="4"/>
  <c r="O26" i="4"/>
  <c r="L29" i="4"/>
  <c r="M29" i="4"/>
  <c r="N29" i="4"/>
  <c r="O29" i="4"/>
  <c r="L30" i="4"/>
  <c r="M30" i="4"/>
  <c r="N30" i="4"/>
  <c r="O30" i="4"/>
  <c r="L31" i="4"/>
  <c r="M31" i="4"/>
  <c r="N31" i="4"/>
  <c r="O31" i="4"/>
  <c r="L16" i="4"/>
  <c r="M16" i="4"/>
  <c r="N16" i="4"/>
  <c r="O16" i="4"/>
  <c r="L18" i="4"/>
  <c r="M18" i="4"/>
  <c r="N18" i="4"/>
  <c r="O18" i="4"/>
  <c r="L20" i="4"/>
  <c r="M20" i="4"/>
  <c r="N20" i="4"/>
  <c r="O20" i="4"/>
  <c r="O14" i="4"/>
  <c r="N14" i="4"/>
  <c r="M14" i="4"/>
  <c r="L14" i="4"/>
  <c r="F28" i="4"/>
  <c r="G28" i="4"/>
  <c r="H28" i="4"/>
  <c r="E28" i="4"/>
  <c r="F27" i="4"/>
  <c r="G27" i="4"/>
  <c r="H27" i="4"/>
  <c r="E27" i="4"/>
  <c r="F25" i="4"/>
  <c r="G25" i="4"/>
  <c r="H25" i="4"/>
  <c r="E25" i="4"/>
  <c r="F23" i="4"/>
  <c r="G23" i="4"/>
  <c r="H23" i="4"/>
  <c r="E23" i="4"/>
  <c r="F21" i="4"/>
  <c r="G21" i="4"/>
  <c r="H21" i="4"/>
  <c r="E21" i="4"/>
  <c r="F19" i="4"/>
  <c r="G19" i="4"/>
  <c r="H19" i="4"/>
  <c r="E19" i="4"/>
  <c r="F17" i="4"/>
  <c r="G17" i="4"/>
  <c r="H17" i="4"/>
  <c r="E17" i="4"/>
  <c r="H15" i="4"/>
  <c r="F15" i="4"/>
  <c r="G15" i="4"/>
  <c r="E15" i="4"/>
  <c r="D6" i="7"/>
  <c r="X11" i="7"/>
  <c r="D7" i="7"/>
  <c r="X10" i="7"/>
  <c r="P26" i="37" l="1"/>
  <c r="Q26" i="37" s="1"/>
  <c r="P20" i="37"/>
  <c r="Q20" i="37" s="1"/>
  <c r="AE20" i="7"/>
  <c r="I20" i="7" s="1"/>
  <c r="P20" i="32"/>
  <c r="Q20" i="32" s="1"/>
  <c r="P16" i="31"/>
  <c r="Q16" i="31" s="1"/>
  <c r="AH16" i="7"/>
  <c r="L16" i="7" s="1"/>
  <c r="P18" i="37"/>
  <c r="P16" i="37"/>
  <c r="AG13" i="7"/>
  <c r="K13" i="7" s="1"/>
  <c r="P18" i="36"/>
  <c r="P26" i="35"/>
  <c r="P30" i="34"/>
  <c r="P29" i="34"/>
  <c r="AD18" i="7"/>
  <c r="H18" i="7" s="1"/>
  <c r="P30" i="33"/>
  <c r="Q30" i="33" s="1"/>
  <c r="AD20" i="7"/>
  <c r="H20" i="7" s="1"/>
  <c r="P26" i="32"/>
  <c r="P22" i="32"/>
  <c r="AC13" i="7"/>
  <c r="G13" i="7" s="1"/>
  <c r="AC12" i="7"/>
  <c r="G12" i="7" s="1"/>
  <c r="P14" i="32"/>
  <c r="Q14" i="32" s="1"/>
  <c r="P18" i="31"/>
  <c r="AB11" i="7"/>
  <c r="F11" i="7" s="1"/>
  <c r="P14" i="31"/>
  <c r="W15" i="50"/>
  <c r="Y15" i="50" s="1"/>
  <c r="W14" i="50"/>
  <c r="Y14" i="50" s="1"/>
  <c r="Q30" i="37"/>
  <c r="AH19" i="7"/>
  <c r="L19" i="7" s="1"/>
  <c r="P24" i="37"/>
  <c r="P14" i="37"/>
  <c r="P29" i="36"/>
  <c r="AG20" i="7"/>
  <c r="K20" i="7" s="1"/>
  <c r="AG11" i="7"/>
  <c r="K11" i="7" s="1"/>
  <c r="P16" i="35"/>
  <c r="P14" i="35"/>
  <c r="P26" i="34"/>
  <c r="Q26" i="34" s="1"/>
  <c r="P16" i="34"/>
  <c r="AD16" i="7"/>
  <c r="H16" i="7" s="1"/>
  <c r="P20" i="33"/>
  <c r="P16" i="33"/>
  <c r="AD10" i="7"/>
  <c r="H10" i="7" s="1"/>
  <c r="P31" i="32"/>
  <c r="Q31" i="32" s="1"/>
  <c r="P14" i="36"/>
  <c r="Q14" i="36" s="1"/>
  <c r="AE10" i="7"/>
  <c r="I10" i="7" s="1"/>
  <c r="AE13" i="7"/>
  <c r="I13" i="7" s="1"/>
  <c r="P24" i="34"/>
  <c r="P18" i="34"/>
  <c r="AE14" i="7"/>
  <c r="I14" i="7" s="1"/>
  <c r="AE16" i="7"/>
  <c r="I16" i="7" s="1"/>
  <c r="AD14" i="7"/>
  <c r="H14" i="7" s="1"/>
  <c r="AC20" i="7"/>
  <c r="G20" i="7" s="1"/>
  <c r="P29" i="32"/>
  <c r="P31" i="31"/>
  <c r="P26" i="31"/>
  <c r="P22" i="31"/>
  <c r="P24" i="33"/>
  <c r="AF15" i="7"/>
  <c r="J15" i="7" s="1"/>
  <c r="P26" i="36"/>
  <c r="P30" i="36"/>
  <c r="AF12" i="7"/>
  <c r="J12" i="7" s="1"/>
  <c r="P22" i="35"/>
  <c r="P20" i="35"/>
  <c r="P18" i="33"/>
  <c r="P24" i="32"/>
  <c r="P16" i="32"/>
  <c r="AC11" i="7" s="1"/>
  <c r="G11" i="7" s="1"/>
  <c r="P30" i="32"/>
  <c r="AC19" i="7" s="1"/>
  <c r="G19" i="7" s="1"/>
  <c r="P29" i="31"/>
  <c r="AB15" i="7"/>
  <c r="F15" i="7" s="1"/>
  <c r="P30" i="31"/>
  <c r="P20" i="31"/>
  <c r="P14" i="4"/>
  <c r="Q14" i="4" s="1"/>
  <c r="P16" i="4"/>
  <c r="AA11" i="7" s="1"/>
  <c r="E11" i="7" s="1"/>
  <c r="P20" i="4"/>
  <c r="P18" i="4"/>
  <c r="P24" i="4"/>
  <c r="AA15" i="7" s="1"/>
  <c r="E15" i="7" s="1"/>
  <c r="P31" i="4"/>
  <c r="AA20" i="7" s="1"/>
  <c r="E20" i="7" s="1"/>
  <c r="P30" i="4"/>
  <c r="AA19" i="7" s="1"/>
  <c r="E19" i="7" s="1"/>
  <c r="P29" i="4"/>
  <c r="AA18" i="7" s="1"/>
  <c r="E18" i="7" s="1"/>
  <c r="P26" i="4"/>
  <c r="AA16" i="7" s="1"/>
  <c r="E16" i="7" s="1"/>
  <c r="P22" i="4"/>
  <c r="AA14" i="7" s="1"/>
  <c r="E14" i="7" s="1"/>
  <c r="AH13" i="7" l="1"/>
  <c r="L13" i="7" s="1"/>
  <c r="BC13" i="7" s="1"/>
  <c r="AC10" i="7"/>
  <c r="G10" i="7" s="1"/>
  <c r="Q18" i="37"/>
  <c r="AH12" i="7"/>
  <c r="L12" i="7" s="1"/>
  <c r="Q16" i="37"/>
  <c r="AH11" i="7"/>
  <c r="L11" i="7" s="1"/>
  <c r="Q18" i="36"/>
  <c r="AG12" i="7"/>
  <c r="K12" i="7" s="1"/>
  <c r="BB12" i="7" s="1"/>
  <c r="Q26" i="35"/>
  <c r="AF16" i="7"/>
  <c r="J16" i="7" s="1"/>
  <c r="Q30" i="34"/>
  <c r="AE19" i="7"/>
  <c r="I19" i="7" s="1"/>
  <c r="AZ19" i="7" s="1"/>
  <c r="Q29" i="34"/>
  <c r="AE18" i="7"/>
  <c r="I18" i="7" s="1"/>
  <c r="AZ18" i="7" s="1"/>
  <c r="AD19" i="7"/>
  <c r="H19" i="7" s="1"/>
  <c r="AY19" i="7" s="1"/>
  <c r="Q26" i="32"/>
  <c r="AC16" i="7"/>
  <c r="G16" i="7" s="1"/>
  <c r="Q22" i="32"/>
  <c r="AC14" i="7"/>
  <c r="G14" i="7" s="1"/>
  <c r="Q20" i="31"/>
  <c r="AB13" i="7"/>
  <c r="F13" i="7" s="1"/>
  <c r="Q18" i="31"/>
  <c r="AB12" i="7"/>
  <c r="F12" i="7" s="1"/>
  <c r="Q14" i="31"/>
  <c r="AB10" i="7"/>
  <c r="F10" i="7" s="1"/>
  <c r="W17" i="50"/>
  <c r="Q24" i="37"/>
  <c r="AH15" i="7"/>
  <c r="L15" i="7" s="1"/>
  <c r="BC15" i="7" s="1"/>
  <c r="Q14" i="37"/>
  <c r="AH10" i="7"/>
  <c r="L10" i="7" s="1"/>
  <c r="BC10" i="7" s="1"/>
  <c r="Q29" i="36"/>
  <c r="AG18" i="7"/>
  <c r="K18" i="7" s="1"/>
  <c r="Q16" i="35"/>
  <c r="AF11" i="7"/>
  <c r="J11" i="7" s="1"/>
  <c r="Q14" i="35"/>
  <c r="AF10" i="7"/>
  <c r="J10" i="7" s="1"/>
  <c r="Q16" i="34"/>
  <c r="AE11" i="7"/>
  <c r="I11" i="7" s="1"/>
  <c r="AZ11" i="7" s="1"/>
  <c r="Q20" i="33"/>
  <c r="AD13" i="7"/>
  <c r="H13" i="7" s="1"/>
  <c r="Q18" i="33"/>
  <c r="AD12" i="7"/>
  <c r="H12" i="7" s="1"/>
  <c r="AY12" i="7" s="1"/>
  <c r="Q16" i="33"/>
  <c r="AD11" i="7"/>
  <c r="H11" i="7" s="1"/>
  <c r="Q24" i="32"/>
  <c r="AC15" i="7"/>
  <c r="G15" i="7" s="1"/>
  <c r="AL20" i="7"/>
  <c r="AN20" i="7"/>
  <c r="AO20" i="7"/>
  <c r="AM20" i="7"/>
  <c r="AG10" i="7"/>
  <c r="K10" i="7" s="1"/>
  <c r="BB10" i="7" s="1"/>
  <c r="Q24" i="34"/>
  <c r="AE15" i="7"/>
  <c r="I15" i="7" s="1"/>
  <c r="AZ15" i="7" s="1"/>
  <c r="Q18" i="34"/>
  <c r="AE12" i="7"/>
  <c r="I12" i="7" s="1"/>
  <c r="AZ12" i="7" s="1"/>
  <c r="Q29" i="32"/>
  <c r="AC18" i="7"/>
  <c r="G18" i="7" s="1"/>
  <c r="Q31" i="31"/>
  <c r="AB20" i="7"/>
  <c r="F20" i="7" s="1"/>
  <c r="Q30" i="31"/>
  <c r="AB19" i="7"/>
  <c r="F19" i="7" s="1"/>
  <c r="Q26" i="31"/>
  <c r="AB16" i="7"/>
  <c r="F16" i="7" s="1"/>
  <c r="Q22" i="31"/>
  <c r="AB14" i="7"/>
  <c r="F14" i="7" s="1"/>
  <c r="Q24" i="33"/>
  <c r="AD15" i="7"/>
  <c r="H15" i="7" s="1"/>
  <c r="AY15" i="7" s="1"/>
  <c r="Q26" i="36"/>
  <c r="AG16" i="7"/>
  <c r="K16" i="7" s="1"/>
  <c r="BB16" i="7" s="1"/>
  <c r="Q30" i="36"/>
  <c r="AG19" i="7"/>
  <c r="K19" i="7" s="1"/>
  <c r="BB19" i="7" s="1"/>
  <c r="Q22" i="35"/>
  <c r="AF14" i="7"/>
  <c r="Q20" i="35"/>
  <c r="AF13" i="7"/>
  <c r="J13" i="7" s="1"/>
  <c r="Q16" i="32"/>
  <c r="Q30" i="32"/>
  <c r="Q29" i="31"/>
  <c r="AB18" i="7"/>
  <c r="F18" i="7" s="1"/>
  <c r="AA10" i="7"/>
  <c r="E10" i="7" s="1"/>
  <c r="Q18" i="4"/>
  <c r="AA12" i="7"/>
  <c r="E12" i="7" s="1"/>
  <c r="Q20" i="4"/>
  <c r="AA13" i="7"/>
  <c r="E13" i="7" s="1"/>
  <c r="Q16" i="4"/>
  <c r="Q31" i="4"/>
  <c r="Q30" i="4"/>
  <c r="Q29" i="4"/>
  <c r="Q26" i="4"/>
  <c r="Q24" i="4"/>
  <c r="Q22" i="4"/>
  <c r="AY18" i="7"/>
  <c r="AY14" i="7"/>
  <c r="AZ10" i="7"/>
  <c r="AZ16" i="7"/>
  <c r="AZ14" i="7"/>
  <c r="X12" i="7"/>
  <c r="X13" i="7"/>
  <c r="X14" i="7"/>
  <c r="X15" i="7"/>
  <c r="X16" i="7"/>
  <c r="X18" i="7"/>
  <c r="X19" i="7"/>
  <c r="X20" i="7"/>
  <c r="B21" i="7"/>
  <c r="AY10" i="7"/>
  <c r="BA11" i="7"/>
  <c r="BB11" i="7"/>
  <c r="BC11" i="7"/>
  <c r="BA12" i="7"/>
  <c r="BC12" i="7"/>
  <c r="AY13" i="7"/>
  <c r="AZ13" i="7"/>
  <c r="BB13" i="7"/>
  <c r="BB14" i="7"/>
  <c r="BC14" i="7"/>
  <c r="BB15" i="7"/>
  <c r="AY16" i="7"/>
  <c r="BA16" i="7"/>
  <c r="BC16" i="7"/>
  <c r="BA18" i="7"/>
  <c r="BB18" i="7"/>
  <c r="BC18" i="7"/>
  <c r="BA19" i="7"/>
  <c r="BC19" i="7"/>
  <c r="AY20" i="7"/>
  <c r="AZ20" i="7"/>
  <c r="BA20" i="7"/>
  <c r="BB20" i="7"/>
  <c r="BC20" i="7"/>
  <c r="BA10" i="7"/>
  <c r="AN11" i="7" l="1"/>
  <c r="AO19" i="7"/>
  <c r="AL19" i="7"/>
  <c r="AN10" i="7"/>
  <c r="AM18" i="7"/>
  <c r="AY11" i="7"/>
  <c r="AO11" i="7"/>
  <c r="AN19" i="7"/>
  <c r="AM19" i="7"/>
  <c r="AN16" i="7"/>
  <c r="AM10" i="7"/>
  <c r="AN15" i="7"/>
  <c r="AL15" i="7"/>
  <c r="AO15" i="7"/>
  <c r="AM15" i="7"/>
  <c r="AL11" i="7"/>
  <c r="AM11" i="7"/>
  <c r="AO18" i="7"/>
  <c r="AN18" i="7"/>
  <c r="AL18" i="7"/>
  <c r="AO16" i="7"/>
  <c r="AM16" i="7"/>
  <c r="AL16" i="7"/>
  <c r="AO12" i="7"/>
  <c r="AM12" i="7"/>
  <c r="AN12" i="7"/>
  <c r="AL12" i="7"/>
  <c r="AO13" i="7"/>
  <c r="AN13" i="7"/>
  <c r="AL13" i="7"/>
  <c r="AM13" i="7"/>
  <c r="AO10" i="7"/>
  <c r="AL10" i="7"/>
  <c r="BA15" i="7"/>
  <c r="J14" i="7"/>
  <c r="BA13" i="7"/>
  <c r="AV15" i="7"/>
  <c r="X21" i="7"/>
  <c r="BA14" i="7" l="1"/>
  <c r="AL14" i="7"/>
  <c r="AO14" i="7"/>
  <c r="AM14" i="7"/>
  <c r="AN14" i="7"/>
  <c r="AV16" i="7"/>
  <c r="AV19" i="7"/>
  <c r="AV20" i="7"/>
  <c r="AV11" i="7"/>
  <c r="AV10" i="7"/>
  <c r="AV13" i="7"/>
  <c r="AV18" i="7"/>
  <c r="AV14" i="7"/>
  <c r="AV12" i="7"/>
  <c r="O15" i="7" l="1"/>
  <c r="P15" i="7"/>
  <c r="Q15" i="7"/>
  <c r="R15" i="7"/>
  <c r="AX12" i="7"/>
  <c r="Q12" i="7"/>
  <c r="R12" i="7"/>
  <c r="O12" i="7"/>
  <c r="P12" i="7"/>
  <c r="AX14" i="7"/>
  <c r="P14" i="7"/>
  <c r="Q14" i="7"/>
  <c r="O14" i="7"/>
  <c r="R14" i="7"/>
  <c r="AX11" i="7"/>
  <c r="Q11" i="7"/>
  <c r="R11" i="7"/>
  <c r="P11" i="7"/>
  <c r="O11" i="7"/>
  <c r="AX10" i="7"/>
  <c r="O10" i="7"/>
  <c r="AX19" i="7"/>
  <c r="O19" i="7"/>
  <c r="P19" i="7"/>
  <c r="R19" i="7"/>
  <c r="Q19" i="7"/>
  <c r="AX18" i="7"/>
  <c r="R18" i="7"/>
  <c r="Q18" i="7"/>
  <c r="O18" i="7"/>
  <c r="P18" i="7"/>
  <c r="AX20" i="7"/>
  <c r="R20" i="7"/>
  <c r="P20" i="7"/>
  <c r="O20" i="7"/>
  <c r="Q20" i="7"/>
  <c r="AX16" i="7"/>
  <c r="O16" i="7"/>
  <c r="P16" i="7"/>
  <c r="Q16" i="7"/>
  <c r="R16" i="7"/>
  <c r="AX13" i="7"/>
  <c r="Q13" i="7"/>
  <c r="R13" i="7"/>
  <c r="O13" i="7"/>
  <c r="P13" i="7"/>
  <c r="AW16" i="7"/>
  <c r="AW12" i="7"/>
  <c r="AW20" i="7"/>
  <c r="AW11" i="7"/>
  <c r="AW13" i="7"/>
  <c r="AW14" i="7"/>
  <c r="AW18" i="7"/>
  <c r="AW15" i="7"/>
  <c r="AW10" i="7"/>
  <c r="Q10" i="7"/>
  <c r="P10" i="7"/>
  <c r="R10" i="7"/>
  <c r="AX15" i="7"/>
  <c r="AW19" i="7"/>
  <c r="T10" i="7" l="1"/>
  <c r="U19" i="7"/>
  <c r="AS19" i="7" s="1"/>
  <c r="S19" i="7"/>
  <c r="T15" i="7"/>
  <c r="AR15" i="7" s="1"/>
  <c r="T20" i="7"/>
  <c r="AR20" i="7" s="1"/>
  <c r="S20" i="7"/>
  <c r="V19" i="7"/>
  <c r="AT19" i="7" s="1"/>
  <c r="T19" i="7"/>
  <c r="AR19" i="7" s="1"/>
  <c r="U15" i="7"/>
  <c r="AS15" i="7" s="1"/>
  <c r="S15" i="7"/>
  <c r="V15" i="7"/>
  <c r="AT15" i="7" s="1"/>
  <c r="U20" i="7"/>
  <c r="AS20" i="7" s="1"/>
  <c r="V20" i="7"/>
  <c r="AT20" i="7" s="1"/>
  <c r="U10" i="7"/>
  <c r="AS10" i="7" s="1"/>
  <c r="S11" i="7"/>
  <c r="S16" i="7"/>
  <c r="T13" i="7"/>
  <c r="AR13" i="7" s="1"/>
  <c r="T14" i="7"/>
  <c r="AR14" i="7" s="1"/>
  <c r="V18" i="7"/>
  <c r="AT18" i="7" s="1"/>
  <c r="V12" i="7"/>
  <c r="AT12" i="7" s="1"/>
  <c r="S10" i="7"/>
  <c r="V11" i="7"/>
  <c r="AT11" i="7" s="1"/>
  <c r="V16" i="7"/>
  <c r="AT16" i="7" s="1"/>
  <c r="S13" i="7"/>
  <c r="S14" i="7"/>
  <c r="U18" i="7"/>
  <c r="AS18" i="7" s="1"/>
  <c r="U12" i="7"/>
  <c r="AS12" i="7" s="1"/>
  <c r="U11" i="7"/>
  <c r="AS11" i="7" s="1"/>
  <c r="U16" i="7"/>
  <c r="AS16" i="7" s="1"/>
  <c r="V13" i="7"/>
  <c r="AT13" i="7" s="1"/>
  <c r="V14" i="7"/>
  <c r="AT14" i="7" s="1"/>
  <c r="T18" i="7"/>
  <c r="AR18" i="7" s="1"/>
  <c r="T12" i="7"/>
  <c r="AR12" i="7" s="1"/>
  <c r="V10" i="7"/>
  <c r="AT10" i="7" s="1"/>
  <c r="T11" i="7"/>
  <c r="AR11" i="7" s="1"/>
  <c r="T16" i="7"/>
  <c r="AR16" i="7" s="1"/>
  <c r="U13" i="7"/>
  <c r="AS13" i="7" s="1"/>
  <c r="U14" i="7"/>
  <c r="AS14" i="7" s="1"/>
  <c r="S18" i="7"/>
  <c r="S12" i="7"/>
  <c r="W19" i="7" l="1"/>
  <c r="Y19" i="7" s="1"/>
  <c r="W15" i="7"/>
  <c r="Y15" i="7" s="1"/>
  <c r="W20" i="7"/>
  <c r="Y20" i="7" s="1"/>
  <c r="W18" i="7"/>
  <c r="Y18" i="7" s="1"/>
  <c r="W14" i="7"/>
  <c r="Y14" i="7" s="1"/>
  <c r="W11" i="7"/>
  <c r="Y11" i="7" s="1"/>
  <c r="W16" i="7"/>
  <c r="Y16" i="7" s="1"/>
  <c r="W13" i="7"/>
  <c r="Y13" i="7" s="1"/>
  <c r="W12" i="7"/>
  <c r="Y12" i="7" s="1"/>
  <c r="AR10" i="7"/>
  <c r="W10" i="7" s="1"/>
  <c r="Y10" i="7" s="1"/>
  <c r="W21" i="7" l="1"/>
</calcChain>
</file>

<file path=xl/sharedStrings.xml><?xml version="1.0" encoding="utf-8"?>
<sst xmlns="http://schemas.openxmlformats.org/spreadsheetml/2006/main" count="1352" uniqueCount="167">
  <si>
    <t>Date de l'activité :</t>
  </si>
  <si>
    <t>Classe :</t>
  </si>
  <si>
    <t>Année de formation :</t>
  </si>
  <si>
    <t>Le protocole de réalisation des essais est assuré :</t>
  </si>
  <si>
    <t>Centre :</t>
  </si>
  <si>
    <t>Critères d'évaluation</t>
  </si>
  <si>
    <t>Les caractéristiques environnementales et le bilan carbone sont analysés</t>
  </si>
  <si>
    <t>Activité N°1</t>
  </si>
  <si>
    <t>Description de l'activité :</t>
  </si>
  <si>
    <t>C14 : Implanter et vérifier les caractéristiques géométriques des ouvrages</t>
  </si>
  <si>
    <t>Les interfaces sont validées</t>
  </si>
  <si>
    <t>Des coffrages, des inserts, sont tracés pour les ouvrages courants</t>
  </si>
  <si>
    <t>Les traits de niveau sont positionnés</t>
  </si>
  <si>
    <t>Des points ou des axes sont implantés :</t>
  </si>
  <si>
    <t>Les relevés d’ouvrages sont réalisés suivant un plan de contrôle dont les tolérances sont précisées :</t>
  </si>
  <si>
    <t>Activité N°2</t>
  </si>
  <si>
    <t>Activités</t>
  </si>
  <si>
    <t>n°1</t>
  </si>
  <si>
    <t>n°2</t>
  </si>
  <si>
    <t>n°3</t>
  </si>
  <si>
    <t>n°4</t>
  </si>
  <si>
    <t>n°5</t>
  </si>
  <si>
    <t>n°6</t>
  </si>
  <si>
    <t>n°7</t>
  </si>
  <si>
    <t>n°8</t>
  </si>
  <si>
    <t>Activité N°3</t>
  </si>
  <si>
    <t>Bilan</t>
  </si>
  <si>
    <t>Evaluation</t>
  </si>
  <si>
    <t>Poids %</t>
  </si>
  <si>
    <t>Points</t>
  </si>
  <si>
    <t>NOTE</t>
  </si>
  <si>
    <t>BILAN en %</t>
  </si>
  <si>
    <t>Indicateurs évaluation pour graphiques</t>
  </si>
  <si>
    <t>Activité N°4</t>
  </si>
  <si>
    <t>Activité N°5</t>
  </si>
  <si>
    <t>o   L’objectif de l’essai est identifié en lien avec les exigences du projet</t>
  </si>
  <si>
    <t>o   Les paramètres à contrôler sont identifiés</t>
  </si>
  <si>
    <t>o   Le protocole est défini</t>
  </si>
  <si>
    <t>o   Le matériel est préparé</t>
  </si>
  <si>
    <t>o   L’essai est réalisé</t>
  </si>
  <si>
    <t>Compétence C14 : Implanter et vérifier les caractéristiques d'un ouvrage</t>
  </si>
  <si>
    <t>Compétence C15 : Contrôler les matériaux, les ouvrages et les solutions techniques</t>
  </si>
  <si>
    <r>
      <t xml:space="preserve">o   </t>
    </r>
    <r>
      <rPr>
        <sz val="12"/>
        <color indexed="64"/>
        <rFont val="Calibri"/>
        <family val="2"/>
        <scheme val="minor"/>
      </rPr>
      <t>Les travaux d’implantation sont préparés</t>
    </r>
  </si>
  <si>
    <r>
      <t xml:space="preserve">o   </t>
    </r>
    <r>
      <rPr>
        <sz val="12"/>
        <color indexed="64"/>
        <rFont val="Calibri"/>
        <family val="2"/>
        <scheme val="minor"/>
      </rPr>
      <t>Les données d’implantation et de contrôle sont établies de manière informatique</t>
    </r>
  </si>
  <si>
    <r>
      <t xml:space="preserve">o   </t>
    </r>
    <r>
      <rPr>
        <sz val="12"/>
        <color indexed="64"/>
        <rFont val="Calibri"/>
        <family val="2"/>
        <scheme val="minor"/>
      </rPr>
      <t>Les implantations sont réalisées</t>
    </r>
  </si>
  <si>
    <r>
      <t xml:space="preserve">o   </t>
    </r>
    <r>
      <rPr>
        <sz val="12"/>
        <color indexed="64"/>
        <rFont val="Calibri"/>
        <family val="2"/>
        <scheme val="minor"/>
      </rPr>
      <t>Les implantations sont contrôlées</t>
    </r>
  </si>
  <si>
    <r>
      <t xml:space="preserve">o   </t>
    </r>
    <r>
      <rPr>
        <sz val="12"/>
        <color indexed="64"/>
        <rFont val="Calibri"/>
        <family val="2"/>
        <scheme val="minor"/>
      </rPr>
      <t>Géométrie</t>
    </r>
  </si>
  <si>
    <r>
      <t xml:space="preserve">o   </t>
    </r>
    <r>
      <rPr>
        <sz val="12"/>
        <color indexed="64"/>
        <rFont val="Calibri"/>
        <family val="2"/>
        <scheme val="minor"/>
      </rPr>
      <t>Dimensions</t>
    </r>
  </si>
  <si>
    <r>
      <t xml:space="preserve">o   </t>
    </r>
    <r>
      <rPr>
        <sz val="12"/>
        <color indexed="64"/>
        <rFont val="Calibri"/>
        <family val="2"/>
        <scheme val="minor"/>
      </rPr>
      <t>Positionnement</t>
    </r>
  </si>
  <si>
    <t>Contexte de la mission analysé, objectif défini</t>
  </si>
  <si>
    <t>Aucune compréhension du contexte de la mission</t>
  </si>
  <si>
    <t>Aucune implantation réalisée</t>
  </si>
  <si>
    <t>Aucune implantation contrôlée</t>
  </si>
  <si>
    <t>Données d'implantation exploitées correctement et mesures correctement réalisées, mais implantation partielle ou partiellement incorrecte</t>
  </si>
  <si>
    <t>Implantation réalisée dans les règles</t>
  </si>
  <si>
    <t>Mode opératoire défini, matériels identifés, choisis et adaptés à la mission</t>
  </si>
  <si>
    <t>Aucune compréhension du contexte ni de la mission</t>
  </si>
  <si>
    <t>Contexte de la mission analysé, objectif défini, résultat attendu identifié</t>
  </si>
  <si>
    <t>Contrôle du positionnement réalisé, écarts analysés en fonction des tolérances</t>
  </si>
  <si>
    <t>Protocole de positionnement du trait de niveau choisi et réalisé, matériels de mesure correctement utilisés</t>
  </si>
  <si>
    <t>Protocole de traçage choisi et réalisé, matériels de mesure correctement utilisés</t>
  </si>
  <si>
    <t>Matériels de mesures correctement positionnés et régulièrement contrôlés</t>
  </si>
  <si>
    <r>
      <t xml:space="preserve">o   </t>
    </r>
    <r>
      <rPr>
        <sz val="12"/>
        <color indexed="64"/>
        <rFont val="Calibri"/>
        <family val="2"/>
        <scheme val="minor"/>
      </rPr>
      <t>Le matériel est préparé</t>
    </r>
  </si>
  <si>
    <r>
      <t xml:space="preserve">o   </t>
    </r>
    <r>
      <rPr>
        <sz val="12"/>
        <color indexed="64"/>
        <rFont val="Calibri"/>
        <family val="2"/>
        <scheme val="minor"/>
      </rPr>
      <t>L’essai est réalisé</t>
    </r>
  </si>
  <si>
    <t>Interfaces validées en fonction des tolérances</t>
  </si>
  <si>
    <t>Protocole de validation défini, mesures de vérifications effectuées, sans validation</t>
  </si>
  <si>
    <t>C15 : Contôler les matériaux, les ouvrages et les solutions techniques</t>
  </si>
  <si>
    <t>Écarts analysés et conclusion effectuée, actions correctives proposées le cas échéant</t>
  </si>
  <si>
    <t>Contrôle des traçages réalisés, écarts analysés en fonction des tolérances, actions correctives proposées le cas échéant</t>
  </si>
  <si>
    <r>
      <rPr>
        <sz val="12"/>
        <rFont val="Calibri"/>
        <family val="2"/>
        <scheme val="minor"/>
      </rPr>
      <t>Types de données d'implantation</t>
    </r>
    <r>
      <rPr>
        <sz val="12"/>
        <color theme="1"/>
        <rFont val="Calibri"/>
        <family val="2"/>
        <scheme val="minor"/>
      </rPr>
      <t xml:space="preserve"> définies en fonction du mode opératoire</t>
    </r>
  </si>
  <si>
    <t>Documents supports analysés (lecture de plans, maquette…) en vue de la détermination des données mais non exploités</t>
  </si>
  <si>
    <t>Protocole de contrôle défini</t>
  </si>
  <si>
    <t>Mesures de contrôles réalisées</t>
  </si>
  <si>
    <t>Aucune analyse de l'impact environnemental</t>
  </si>
  <si>
    <t>Matériaux, ouvrages, solutions techniques, ayant un impact environemental (positif ou négatif) quantifiés</t>
  </si>
  <si>
    <t>Matériaux, ouvrages, solutions techniques, ayant un impact environemental (positif ou négatif), quantifiés
Des leviers permettant de réduire leurs impacts proposés, en lien avec la réglementation environnementale</t>
  </si>
  <si>
    <t>Aucune exploitation, aucune analyse</t>
  </si>
  <si>
    <t>Résultats des essais exploités (traités)</t>
  </si>
  <si>
    <t>Exploitations des essais  analysées mais sans lien avec les exigences du projet ni l'objectif</t>
  </si>
  <si>
    <t>Analyses donnant lieu à des conclusions, en lien avec l'objectif et les exigences du projet</t>
  </si>
  <si>
    <t>Aucun essai réalisé, aucun protocole respecté</t>
  </si>
  <si>
    <t>Protocole d'essai partiellement respecté</t>
  </si>
  <si>
    <t>Protocole d'essai respecté, dans le respect de la norme</t>
  </si>
  <si>
    <t>Protocole d'essai respecté
Équipements, matériels, supports, logiciels, mis en œuvre permettant la conduite puis l'exploitation de l'essai</t>
  </si>
  <si>
    <t>Matériel non identifié</t>
  </si>
  <si>
    <t>Matériel identifié en lien avec la norme</t>
  </si>
  <si>
    <t>Matériel nécessaire en lien avec la norme partiellement préparé</t>
  </si>
  <si>
    <t>Matériel nécessaire en lien avec la norme préparé</t>
  </si>
  <si>
    <t>Aucun protocole défini</t>
  </si>
  <si>
    <t xml:space="preserve">Protocole de réalisation (mode opératoire) défini, en lien avec les normes et les exigences du projet </t>
  </si>
  <si>
    <t>Protocole de réalisation (mode opératoire)  partiellement défini</t>
  </si>
  <si>
    <t>Protocole de réalisation (mode opératoire)  très insuffisamment défini, sans lien avec les exigences du projet</t>
  </si>
  <si>
    <t xml:space="preserve">Essai à réaliser défini, objectif identifié, en lien avec la problématique globale de l'activité et les exigences du projet </t>
  </si>
  <si>
    <t xml:space="preserve">Paramètres partiellement identifiés en lien avec l'essai 
ET
partiellement définis </t>
  </si>
  <si>
    <t>Paramètres identifiés en lien avec l'essai 
ET
définis</t>
  </si>
  <si>
    <t>Paramètres identifiés en lien avec l'essai 
ET
partiellement définis</t>
  </si>
  <si>
    <t>SESSION 2028</t>
  </si>
  <si>
    <t>Thème :</t>
  </si>
  <si>
    <t>Niveau de maitrise (0 à 3)</t>
  </si>
  <si>
    <r>
      <t xml:space="preserve">o   </t>
    </r>
    <r>
      <rPr>
        <sz val="14"/>
        <color indexed="64"/>
        <rFont val="Arial"/>
        <family val="2"/>
      </rPr>
      <t>Les travaux d’implantation sont préparés</t>
    </r>
  </si>
  <si>
    <r>
      <t xml:space="preserve">o   </t>
    </r>
    <r>
      <rPr>
        <sz val="14"/>
        <color indexed="64"/>
        <rFont val="Arial"/>
        <family val="2"/>
      </rPr>
      <t>Les données d’implantation et de contrôle sont établies de manière informatique</t>
    </r>
  </si>
  <si>
    <r>
      <t xml:space="preserve">o   </t>
    </r>
    <r>
      <rPr>
        <sz val="14"/>
        <color indexed="64"/>
        <rFont val="Arial"/>
        <family val="2"/>
      </rPr>
      <t>Les implantations sont réalisées</t>
    </r>
  </si>
  <si>
    <r>
      <t xml:space="preserve">o   </t>
    </r>
    <r>
      <rPr>
        <sz val="14"/>
        <color indexed="64"/>
        <rFont val="Arial"/>
        <family val="2"/>
      </rPr>
      <t>Les implantations sont contrôlées</t>
    </r>
  </si>
  <si>
    <r>
      <t xml:space="preserve">o   </t>
    </r>
    <r>
      <rPr>
        <sz val="14"/>
        <color indexed="64"/>
        <rFont val="Arial"/>
        <family val="2"/>
      </rPr>
      <t>Géométrie</t>
    </r>
  </si>
  <si>
    <r>
      <t xml:space="preserve">o   </t>
    </r>
    <r>
      <rPr>
        <sz val="14"/>
        <color indexed="64"/>
        <rFont val="Arial"/>
        <family val="2"/>
      </rPr>
      <t>Dimensions</t>
    </r>
  </si>
  <si>
    <r>
      <t xml:space="preserve">o   </t>
    </r>
    <r>
      <rPr>
        <sz val="14"/>
        <color indexed="64"/>
        <rFont val="Arial"/>
        <family val="2"/>
      </rPr>
      <t>Positionnement</t>
    </r>
  </si>
  <si>
    <t>Thème</t>
  </si>
  <si>
    <t>Signature</t>
  </si>
  <si>
    <t>ÉVALUÉ</t>
  </si>
  <si>
    <t>OUI</t>
  </si>
  <si>
    <t>Appréciation générale :</t>
  </si>
  <si>
    <t>Ctrl</t>
  </si>
  <si>
    <t>ATTENTION, si le symbole ◄ apparait dans cette colonne, l'évaluation est mal renseignée sur la ligne</t>
  </si>
  <si>
    <t>NOM et Prénom du candidat :</t>
  </si>
  <si>
    <t>Évaluateurs</t>
  </si>
  <si>
    <t>Nom</t>
  </si>
  <si>
    <t>APPRÉCIATION GLOBALE</t>
  </si>
  <si>
    <t>Activité N°6</t>
  </si>
  <si>
    <t>Activité N°7</t>
  </si>
  <si>
    <t>Activité N°8</t>
  </si>
  <si>
    <r>
      <t>BILAN</t>
    </r>
    <r>
      <rPr>
        <b/>
        <sz val="9"/>
        <color rgb="FFC00000"/>
        <rFont val="Arial"/>
        <family val="2"/>
      </rPr>
      <t xml:space="preserve"> en nombre</t>
    </r>
  </si>
  <si>
    <t>Cellule vide = non évalué</t>
  </si>
  <si>
    <t>Noms des Evaluateurs</t>
  </si>
  <si>
    <t>Signatures</t>
  </si>
  <si>
    <t xml:space="preserve">Date </t>
  </si>
  <si>
    <t>o   Les résultats sont exploités et analysés</t>
  </si>
  <si>
    <t>Aucun paramètre identifié 
OU
Paramètres identifiés sans lien avec l'essai à réaliser</t>
  </si>
  <si>
    <t>Problématique globale de l'activité dans son contexte partiellement comprise</t>
  </si>
  <si>
    <t>Problématique globale de l'activité dans son contexte suffisamment comprise</t>
  </si>
  <si>
    <t>Le protocole de réalisation des essais est assuré :</t>
  </si>
  <si>
    <t>C15 : Contrôler les matériaux, les ouvrages et les solutions techniques</t>
  </si>
  <si>
    <t>Évaluation bilan</t>
  </si>
  <si>
    <t>Date</t>
  </si>
  <si>
    <t>Activité N°9</t>
  </si>
  <si>
    <t>n°9</t>
  </si>
  <si>
    <t>n°10</t>
  </si>
  <si>
    <t>Activité N°10</t>
  </si>
  <si>
    <t>BILAN en nombre</t>
  </si>
  <si>
    <t>Indicateur
moyen</t>
  </si>
  <si>
    <t>Évolution des indicateurs d'évaluation</t>
  </si>
  <si>
    <t>ÉLÉMENTS DE QUESTIONNEMENT / APPRÉCIATIONS</t>
  </si>
  <si>
    <t>BTS BÂTIMENT - SESSION 2028</t>
  </si>
  <si>
    <t>ÉVALUATION DU CANDIDAT</t>
  </si>
  <si>
    <t>Groupement inter-académique :</t>
  </si>
  <si>
    <t>Grand ouest</t>
  </si>
  <si>
    <t>Lycée LIVET</t>
  </si>
  <si>
    <t>Ville :</t>
  </si>
  <si>
    <t>Nantes</t>
  </si>
  <si>
    <t xml:space="preserve"> 1 : Implantation planimétrique</t>
  </si>
  <si>
    <t xml:space="preserve"> 2 : Implantation altimétrique</t>
  </si>
  <si>
    <t xml:space="preserve"> 3 : Relevé - Contrôle</t>
  </si>
  <si>
    <t xml:space="preserve"> 4 : Bétons hydrauliques</t>
  </si>
  <si>
    <t xml:space="preserve"> 5 : Sols</t>
  </si>
  <si>
    <t xml:space="preserve"> 6 : Acier pour béton armé</t>
  </si>
  <si>
    <t xml:space="preserve"> 7 : Structures</t>
  </si>
  <si>
    <t xml:space="preserve"> 8 : Équipements de levage</t>
  </si>
  <si>
    <t>DUPONT Candide</t>
  </si>
  <si>
    <t>Nom et prénom du candidat :</t>
  </si>
  <si>
    <t>NOM et prénom :</t>
  </si>
  <si>
    <t>Indicateur moyen</t>
  </si>
  <si>
    <t>BTS BÂTIMENT
E8 - CONTRÔLE QUALITÉ ET RÉCEPTION DES OUVRAGES</t>
  </si>
  <si>
    <t>E8 - CONTRÔLE QUALITÉ ET RÉCEPTION DES OUVRAGES</t>
  </si>
  <si>
    <r>
      <t xml:space="preserve">o   </t>
    </r>
    <r>
      <rPr>
        <sz val="12"/>
        <color indexed="64"/>
        <rFont val="Calibri"/>
        <family val="2"/>
        <scheme val="minor"/>
      </rPr>
      <t>Les résultats</t>
    </r>
    <r>
      <rPr>
        <sz val="12"/>
        <rFont val="Calibri"/>
        <family val="2"/>
        <scheme val="minor"/>
      </rPr>
      <t xml:space="preserve"> sont exploités </t>
    </r>
    <r>
      <rPr>
        <sz val="12"/>
        <color indexed="64"/>
        <rFont val="Calibri"/>
        <family val="2"/>
        <scheme val="minor"/>
      </rPr>
      <t>et analysés</t>
    </r>
  </si>
  <si>
    <t>Matériaux, ouvrages, solutions techniques, ayant un impact environemental (positif ou négatif) identifiés et éventuellement comparés</t>
  </si>
  <si>
    <t>Aucune analyse des documents supports, aucune donnée d'implantation déterminée</t>
  </si>
  <si>
    <t>Documents supports exploités et données d'implantion et de contrôle partiellement justes</t>
  </si>
  <si>
    <t>Documents supports exploités, données d'implantion et de contrôle justes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</si>
</sst>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/&quot;\ General"/>
    <numFmt numFmtId="165" formatCode="&quot;/&quot;\ ##0.00"/>
    <numFmt numFmtId="166" formatCode="0.0%"/>
  </numFmts>
  <fonts count="4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sz val="11"/>
      <color rgb="FFFF0000"/>
      <name val="Arial"/>
      <family val="2"/>
    </font>
    <font>
      <b/>
      <sz val="11"/>
      <color rgb="FFFF0000"/>
      <name val="Arial"/>
      <family val="2"/>
    </font>
    <font>
      <sz val="14"/>
      <color theme="1"/>
      <name val="Arial"/>
      <family val="2"/>
    </font>
    <font>
      <b/>
      <sz val="24"/>
      <color theme="1"/>
      <name val="Arial"/>
      <family val="2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indexed="64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8"/>
      <color theme="1"/>
      <name val="Arial"/>
      <family val="2"/>
    </font>
    <font>
      <b/>
      <sz val="18"/>
      <color theme="1"/>
      <name val="Arial"/>
      <family val="2"/>
    </font>
    <font>
      <sz val="14"/>
      <color indexed="64"/>
      <name val="Arial"/>
      <family val="2"/>
    </font>
    <font>
      <b/>
      <sz val="11"/>
      <color indexed="2"/>
      <name val="Arial"/>
      <family val="2"/>
    </font>
    <font>
      <b/>
      <sz val="14"/>
      <color rgb="FFFF0000"/>
      <name val="Arial"/>
      <family val="2"/>
    </font>
    <font>
      <b/>
      <sz val="20"/>
      <color theme="1"/>
      <name val="Arial"/>
      <family val="2"/>
    </font>
    <font>
      <b/>
      <sz val="22"/>
      <color theme="1"/>
      <name val="Arial"/>
      <family val="2"/>
    </font>
    <font>
      <b/>
      <sz val="9"/>
      <color rgb="FFC00000"/>
      <name val="Arial"/>
      <family val="2"/>
    </font>
    <font>
      <sz val="11"/>
      <color rgb="FFC0000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color theme="1"/>
      <name val="Arial"/>
      <family val="2"/>
    </font>
    <font>
      <b/>
      <sz val="16"/>
      <color theme="1"/>
      <name val="Arial"/>
      <family val="2"/>
    </font>
    <font>
      <b/>
      <sz val="12"/>
      <name val="Arial"/>
      <family val="2"/>
    </font>
    <font>
      <i/>
      <sz val="11"/>
      <color theme="1"/>
      <name val="Calibri"/>
      <family val="2"/>
      <scheme val="minor"/>
    </font>
    <font>
      <b/>
      <sz val="14"/>
      <color rgb="FFC00000"/>
      <name val="Arial"/>
      <family val="2"/>
    </font>
    <font>
      <b/>
      <sz val="12"/>
      <color rgb="FFC00000"/>
      <name val="Arial"/>
      <family val="2"/>
    </font>
    <font>
      <sz val="12"/>
      <color rgb="FFC00000"/>
      <name val="Arial"/>
      <family val="2"/>
    </font>
    <font>
      <b/>
      <sz val="12"/>
      <color rgb="FF0070C0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color theme="9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</patternFill>
    </fill>
    <fill>
      <patternFill patternType="solid">
        <fgColor indexed="5"/>
      </patternFill>
    </fill>
    <fill>
      <patternFill patternType="solid">
        <fgColor indexed="43"/>
      </patternFill>
    </fill>
    <fill>
      <patternFill patternType="solid">
        <fgColor theme="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/>
        <bgColor indexed="64"/>
      </patternFill>
    </fill>
  </fills>
  <borders count="6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auto="1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Protection="0"/>
    <xf numFmtId="0" fontId="15" fillId="0" borderId="0"/>
  </cellStyleXfs>
  <cellXfs count="358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/>
    <xf numFmtId="0" fontId="3" fillId="0" borderId="2" xfId="0" applyFont="1" applyBorder="1" applyAlignment="1">
      <alignment horizontal="center" vertical="center"/>
    </xf>
    <xf numFmtId="0" fontId="3" fillId="0" borderId="2" xfId="0" applyFont="1" applyBorder="1"/>
    <xf numFmtId="0" fontId="3" fillId="0" borderId="4" xfId="0" applyFont="1" applyBorder="1"/>
    <xf numFmtId="0" fontId="3" fillId="0" borderId="11" xfId="0" applyFont="1" applyBorder="1"/>
    <xf numFmtId="0" fontId="3" fillId="0" borderId="3" xfId="0" applyFont="1" applyBorder="1"/>
    <xf numFmtId="0" fontId="3" fillId="0" borderId="12" xfId="0" applyFont="1" applyBorder="1"/>
    <xf numFmtId="0" fontId="9" fillId="0" borderId="1" xfId="0" applyFont="1" applyBorder="1" applyAlignment="1">
      <alignment horizontal="right" vertical="center"/>
    </xf>
    <xf numFmtId="0" fontId="12" fillId="0" borderId="1" xfId="0" applyFont="1" applyBorder="1" applyAlignment="1">
      <alignment horizontal="center" vertical="center"/>
    </xf>
    <xf numFmtId="0" fontId="0" fillId="0" borderId="0" xfId="0" applyFont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Font="1" applyFill="1"/>
    <xf numFmtId="0" fontId="0" fillId="0" borderId="0" xfId="0" applyFont="1" applyFill="1" applyBorder="1"/>
    <xf numFmtId="0" fontId="0" fillId="0" borderId="2" xfId="0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left" vertical="center" wrapText="1"/>
    </xf>
    <xf numFmtId="0" fontId="15" fillId="4" borderId="1" xfId="0" applyFont="1" applyFill="1" applyBorder="1" applyAlignment="1">
      <alignment vertical="center" wrapText="1"/>
    </xf>
    <xf numFmtId="49" fontId="15" fillId="0" borderId="1" xfId="0" applyNumberFormat="1" applyFont="1" applyFill="1" applyBorder="1" applyAlignment="1">
      <alignment horizontal="left" vertical="center" wrapText="1"/>
    </xf>
    <xf numFmtId="49" fontId="15" fillId="4" borderId="1" xfId="0" applyNumberFormat="1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horizontal="left" vertical="center" wrapText="1" indent="3"/>
    </xf>
    <xf numFmtId="0" fontId="20" fillId="0" borderId="1" xfId="0" applyFont="1" applyFill="1" applyBorder="1" applyAlignment="1">
      <alignment vertical="center" wrapText="1"/>
    </xf>
    <xf numFmtId="49" fontId="20" fillId="0" borderId="1" xfId="0" applyNumberFormat="1" applyFont="1" applyFill="1" applyBorder="1" applyAlignment="1">
      <alignment horizontal="left" vertical="center" wrapText="1"/>
    </xf>
    <xf numFmtId="0" fontId="17" fillId="0" borderId="0" xfId="0" applyFont="1"/>
    <xf numFmtId="0" fontId="12" fillId="0" borderId="0" xfId="0" applyFont="1" applyBorder="1" applyAlignment="1">
      <alignment wrapText="1"/>
    </xf>
    <xf numFmtId="0" fontId="14" fillId="4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vertical="center" wrapText="1"/>
    </xf>
    <xf numFmtId="49" fontId="15" fillId="0" borderId="18" xfId="0" applyNumberFormat="1" applyFont="1" applyFill="1" applyBorder="1" applyAlignment="1">
      <alignment horizontal="left" vertical="center" wrapText="1"/>
    </xf>
    <xf numFmtId="0" fontId="0" fillId="0" borderId="0" xfId="0" applyFont="1" applyBorder="1"/>
    <xf numFmtId="49" fontId="15" fillId="0" borderId="0" xfId="0" applyNumberFormat="1" applyFont="1" applyFill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0" xfId="0" applyFont="1" applyProtection="1"/>
    <xf numFmtId="0" fontId="5" fillId="0" borderId="0" xfId="0" applyFont="1" applyAlignment="1" applyProtection="1">
      <alignment horizontal="center" vertical="center"/>
    </xf>
    <xf numFmtId="0" fontId="7" fillId="0" borderId="8" xfId="0" applyFont="1" applyBorder="1" applyProtection="1"/>
    <xf numFmtId="0" fontId="7" fillId="0" borderId="9" xfId="0" applyFont="1" applyBorder="1" applyProtection="1"/>
    <xf numFmtId="0" fontId="8" fillId="0" borderId="10" xfId="0" applyFont="1" applyBorder="1" applyProtection="1"/>
    <xf numFmtId="0" fontId="6" fillId="0" borderId="3" xfId="0" applyFont="1" applyFill="1" applyBorder="1" applyAlignment="1">
      <alignment textRotation="90"/>
    </xf>
    <xf numFmtId="0" fontId="7" fillId="0" borderId="5" xfId="0" applyFont="1" applyBorder="1" applyProtection="1"/>
    <xf numFmtId="0" fontId="7" fillId="0" borderId="6" xfId="0" applyFont="1" applyBorder="1" applyProtection="1"/>
    <xf numFmtId="0" fontId="8" fillId="0" borderId="7" xfId="0" applyFont="1" applyBorder="1" applyProtection="1"/>
    <xf numFmtId="0" fontId="2" fillId="2" borderId="19" xfId="0" applyFont="1" applyFill="1" applyBorder="1" applyAlignment="1" applyProtection="1">
      <alignment horizontal="center" vertical="center"/>
      <protection locked="0"/>
    </xf>
    <xf numFmtId="0" fontId="2" fillId="2" borderId="55" xfId="0" applyFont="1" applyFill="1" applyBorder="1" applyAlignment="1" applyProtection="1">
      <alignment horizontal="center" vertical="center"/>
      <protection locked="0"/>
    </xf>
    <xf numFmtId="0" fontId="2" fillId="2" borderId="52" xfId="0" applyFont="1" applyFill="1" applyBorder="1" applyAlignment="1" applyProtection="1">
      <alignment horizontal="center" vertical="center"/>
      <protection locked="0"/>
    </xf>
    <xf numFmtId="0" fontId="2" fillId="2" borderId="32" xfId="0" applyFont="1" applyFill="1" applyBorder="1" applyAlignment="1" applyProtection="1">
      <alignment horizontal="center" vertical="center"/>
      <protection locked="0"/>
    </xf>
    <xf numFmtId="0" fontId="2" fillId="2" borderId="27" xfId="0" applyFont="1" applyFill="1" applyBorder="1" applyAlignment="1" applyProtection="1">
      <alignment horizontal="center" vertical="center"/>
      <protection locked="0"/>
    </xf>
    <xf numFmtId="2" fontId="3" fillId="0" borderId="1" xfId="0" applyNumberFormat="1" applyFont="1" applyBorder="1" applyAlignment="1">
      <alignment horizontal="center" vertical="center"/>
    </xf>
    <xf numFmtId="0" fontId="18" fillId="3" borderId="0" xfId="0" applyFont="1" applyFill="1" applyAlignment="1">
      <alignment vertical="center" wrapText="1"/>
    </xf>
    <xf numFmtId="0" fontId="0" fillId="3" borderId="0" xfId="0" applyFill="1" applyAlignment="1">
      <alignment horizontal="right" vertical="center" wrapText="1"/>
    </xf>
    <xf numFmtId="0" fontId="3" fillId="0" borderId="23" xfId="0" applyFont="1" applyFill="1" applyBorder="1" applyAlignment="1" applyProtection="1">
      <alignment vertical="center"/>
    </xf>
    <xf numFmtId="0" fontId="3" fillId="0" borderId="25" xfId="0" applyFont="1" applyFill="1" applyBorder="1" applyAlignment="1" applyProtection="1">
      <alignment vertical="center"/>
    </xf>
    <xf numFmtId="0" fontId="9" fillId="0" borderId="35" xfId="0" applyFont="1" applyFill="1" applyBorder="1" applyAlignment="1" applyProtection="1">
      <alignment horizontal="left" vertical="center" wrapText="1"/>
    </xf>
    <xf numFmtId="0" fontId="3" fillId="0" borderId="0" xfId="0" applyFont="1" applyAlignment="1" applyProtection="1">
      <alignment horizontal="center"/>
    </xf>
    <xf numFmtId="0" fontId="3" fillId="0" borderId="2" xfId="0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vertical="center"/>
    </xf>
    <xf numFmtId="0" fontId="22" fillId="0" borderId="14" xfId="0" applyFont="1" applyFill="1" applyBorder="1" applyAlignment="1" applyProtection="1">
      <alignment horizontal="center" vertical="center" wrapText="1"/>
    </xf>
    <xf numFmtId="0" fontId="3" fillId="0" borderId="9" xfId="0" applyFont="1" applyBorder="1" applyAlignment="1">
      <alignment vertical="top"/>
    </xf>
    <xf numFmtId="0" fontId="2" fillId="0" borderId="44" xfId="0" applyFont="1" applyBorder="1" applyAlignment="1" applyProtection="1">
      <alignment horizontal="right" vertical="center" wrapText="1"/>
    </xf>
    <xf numFmtId="0" fontId="2" fillId="0" borderId="20" xfId="0" applyFont="1" applyFill="1" applyBorder="1" applyAlignment="1" applyProtection="1">
      <alignment horizontal="right" vertical="center" wrapText="1"/>
    </xf>
    <xf numFmtId="0" fontId="2" fillId="7" borderId="1" xfId="0" applyFont="1" applyFill="1" applyBorder="1" applyAlignment="1" applyProtection="1">
      <alignment horizontal="center" vertical="center"/>
      <protection locked="0"/>
    </xf>
    <xf numFmtId="0" fontId="2" fillId="7" borderId="33" xfId="0" applyFont="1" applyFill="1" applyBorder="1" applyAlignment="1" applyProtection="1">
      <alignment horizontal="center" vertical="center"/>
      <protection locked="0"/>
    </xf>
    <xf numFmtId="0" fontId="26" fillId="0" borderId="41" xfId="0" applyFont="1" applyFill="1" applyBorder="1" applyAlignment="1" applyProtection="1">
      <alignment vertical="center"/>
    </xf>
    <xf numFmtId="0" fontId="2" fillId="0" borderId="21" xfId="0" applyFont="1" applyFill="1" applyBorder="1" applyAlignment="1" applyProtection="1">
      <alignment vertical="center"/>
    </xf>
    <xf numFmtId="0" fontId="26" fillId="0" borderId="40" xfId="0" applyFont="1" applyFill="1" applyBorder="1" applyAlignment="1" applyProtection="1">
      <alignment vertical="center"/>
    </xf>
    <xf numFmtId="0" fontId="26" fillId="0" borderId="16" xfId="0" applyFont="1" applyFill="1" applyBorder="1" applyAlignment="1" applyProtection="1">
      <alignment vertical="center"/>
    </xf>
    <xf numFmtId="0" fontId="26" fillId="0" borderId="22" xfId="0" applyFont="1" applyFill="1" applyBorder="1" applyAlignment="1" applyProtection="1">
      <alignment vertical="center"/>
    </xf>
    <xf numFmtId="0" fontId="2" fillId="0" borderId="45" xfId="0" applyFont="1" applyFill="1" applyBorder="1" applyAlignment="1" applyProtection="1">
      <alignment horizontal="left" vertical="center" wrapText="1"/>
    </xf>
    <xf numFmtId="0" fontId="8" fillId="0" borderId="1" xfId="0" applyFont="1" applyBorder="1" applyAlignment="1">
      <alignment horizontal="center" vertical="center"/>
    </xf>
    <xf numFmtId="0" fontId="3" fillId="0" borderId="0" xfId="0" applyFont="1" applyFill="1" applyBorder="1" applyAlignment="1" applyProtection="1">
      <alignment horizontal="center"/>
      <protection locked="0"/>
    </xf>
    <xf numFmtId="0" fontId="31" fillId="9" borderId="46" xfId="2" applyFont="1" applyFill="1" applyBorder="1" applyAlignment="1" applyProtection="1">
      <alignment horizontal="center" vertical="center" wrapText="1"/>
      <protection locked="0"/>
    </xf>
    <xf numFmtId="0" fontId="31" fillId="9" borderId="48" xfId="2" applyFont="1" applyFill="1" applyBorder="1" applyAlignment="1" applyProtection="1">
      <alignment horizontal="center" vertical="center" wrapText="1"/>
      <protection locked="0"/>
    </xf>
    <xf numFmtId="0" fontId="32" fillId="0" borderId="44" xfId="2" applyFont="1" applyBorder="1" applyAlignment="1">
      <alignment horizontal="center" vertical="center" wrapText="1"/>
    </xf>
    <xf numFmtId="0" fontId="31" fillId="0" borderId="0" xfId="2" applyFont="1" applyFill="1" applyBorder="1" applyAlignment="1" applyProtection="1">
      <alignment horizontal="center" vertical="center" wrapText="1"/>
      <protection locked="0"/>
    </xf>
    <xf numFmtId="0" fontId="3" fillId="0" borderId="16" xfId="0" applyFont="1" applyBorder="1"/>
    <xf numFmtId="0" fontId="3" fillId="0" borderId="13" xfId="0" applyFont="1" applyBorder="1"/>
    <xf numFmtId="0" fontId="6" fillId="0" borderId="13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3" fillId="0" borderId="16" xfId="0" applyFont="1" applyFill="1" applyBorder="1" applyAlignment="1" applyProtection="1">
      <alignment horizontal="center"/>
      <protection locked="0"/>
    </xf>
    <xf numFmtId="0" fontId="3" fillId="0" borderId="13" xfId="0" applyFont="1" applyFill="1" applyBorder="1" applyAlignment="1" applyProtection="1">
      <alignment horizontal="center"/>
      <protection locked="0"/>
    </xf>
    <xf numFmtId="0" fontId="3" fillId="0" borderId="22" xfId="0" applyFont="1" applyBorder="1"/>
    <xf numFmtId="0" fontId="3" fillId="0" borderId="24" xfId="0" applyFont="1" applyBorder="1"/>
    <xf numFmtId="0" fontId="3" fillId="0" borderId="39" xfId="0" applyFont="1" applyBorder="1"/>
    <xf numFmtId="10" fontId="5" fillId="0" borderId="28" xfId="1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left" vertical="center"/>
    </xf>
    <xf numFmtId="2" fontId="2" fillId="3" borderId="1" xfId="0" applyNumberFormat="1" applyFont="1" applyFill="1" applyBorder="1" applyAlignment="1">
      <alignment horizontal="right" vertical="center"/>
    </xf>
    <xf numFmtId="164" fontId="2" fillId="3" borderId="1" xfId="0" applyNumberFormat="1" applyFont="1" applyFill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5" fillId="0" borderId="28" xfId="0" applyFont="1" applyFill="1" applyBorder="1"/>
    <xf numFmtId="0" fontId="3" fillId="0" borderId="1" xfId="0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3" borderId="29" xfId="0" applyFont="1" applyFill="1" applyBorder="1" applyAlignment="1">
      <alignment horizontal="center" vertical="center" wrapText="1"/>
    </xf>
    <xf numFmtId="0" fontId="5" fillId="0" borderId="29" xfId="0" applyFont="1" applyFill="1" applyBorder="1" applyAlignment="1">
      <alignment horizontal="center" vertical="center"/>
    </xf>
    <xf numFmtId="9" fontId="4" fillId="0" borderId="29" xfId="1" applyFont="1" applyBorder="1" applyAlignment="1">
      <alignment horizontal="center" vertical="center"/>
    </xf>
    <xf numFmtId="9" fontId="4" fillId="0" borderId="29" xfId="1" applyFont="1" applyFill="1" applyBorder="1" applyAlignment="1">
      <alignment horizontal="center" vertical="center"/>
    </xf>
    <xf numFmtId="164" fontId="2" fillId="0" borderId="54" xfId="0" applyNumberFormat="1" applyFont="1" applyFill="1" applyBorder="1" applyAlignment="1">
      <alignment horizontal="center" vertical="center"/>
    </xf>
    <xf numFmtId="0" fontId="9" fillId="0" borderId="55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5" fillId="0" borderId="28" xfId="0" applyFont="1" applyFill="1" applyBorder="1" applyProtection="1"/>
    <xf numFmtId="9" fontId="5" fillId="0" borderId="28" xfId="1" applyFont="1" applyFill="1" applyBorder="1" applyAlignment="1" applyProtection="1">
      <alignment horizontal="center" vertical="center"/>
    </xf>
    <xf numFmtId="10" fontId="5" fillId="0" borderId="28" xfId="1" applyNumberFormat="1" applyFont="1" applyBorder="1" applyAlignment="1" applyProtection="1">
      <alignment horizontal="center" vertical="center"/>
    </xf>
    <xf numFmtId="0" fontId="6" fillId="0" borderId="16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3" fillId="0" borderId="2" xfId="0" applyFont="1" applyBorder="1" applyAlignment="1" applyProtection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4" fillId="2" borderId="55" xfId="0" applyFont="1" applyFill="1" applyBorder="1" applyAlignment="1" applyProtection="1">
      <alignment horizontal="center" vertical="center"/>
      <protection locked="0"/>
    </xf>
    <xf numFmtId="14" fontId="33" fillId="2" borderId="16" xfId="0" applyNumberFormat="1" applyFont="1" applyFill="1" applyBorder="1" applyAlignment="1" applyProtection="1">
      <alignment horizontal="center" vertical="center"/>
      <protection locked="0"/>
    </xf>
    <xf numFmtId="0" fontId="37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39" fillId="0" borderId="1" xfId="0" applyFont="1" applyFill="1" applyBorder="1" applyAlignment="1">
      <alignment horizontal="center" vertical="center" wrapText="1"/>
    </xf>
    <xf numFmtId="166" fontId="5" fillId="0" borderId="1" xfId="1" applyNumberFormat="1" applyFont="1" applyBorder="1" applyAlignment="1">
      <alignment horizontal="center" vertical="center"/>
    </xf>
    <xf numFmtId="166" fontId="5" fillId="0" borderId="5" xfId="1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9" fillId="0" borderId="1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166" fontId="5" fillId="0" borderId="1" xfId="0" applyNumberFormat="1" applyFont="1" applyFill="1" applyBorder="1" applyAlignment="1">
      <alignment horizontal="center" vertical="center" wrapText="1"/>
    </xf>
    <xf numFmtId="166" fontId="5" fillId="0" borderId="5" xfId="0" applyNumberFormat="1" applyFont="1" applyFill="1" applyBorder="1" applyAlignment="1">
      <alignment horizontal="center" vertical="center" wrapText="1"/>
    </xf>
    <xf numFmtId="0" fontId="34" fillId="0" borderId="58" xfId="0" applyFont="1" applyBorder="1" applyAlignment="1" applyProtection="1">
      <alignment horizontal="center" vertical="center"/>
    </xf>
    <xf numFmtId="0" fontId="34" fillId="0" borderId="59" xfId="0" applyFont="1" applyFill="1" applyBorder="1" applyAlignment="1" applyProtection="1">
      <alignment horizontal="center" vertical="center"/>
    </xf>
    <xf numFmtId="0" fontId="34" fillId="0" borderId="36" xfId="0" applyFont="1" applyFill="1" applyBorder="1" applyAlignment="1" applyProtection="1">
      <alignment horizontal="center" vertical="center"/>
    </xf>
    <xf numFmtId="0" fontId="34" fillId="0" borderId="37" xfId="0" applyFont="1" applyFill="1" applyBorder="1" applyAlignment="1" applyProtection="1">
      <alignment horizontal="center" vertical="center"/>
    </xf>
    <xf numFmtId="0" fontId="34" fillId="2" borderId="52" xfId="0" applyFont="1" applyFill="1" applyBorder="1" applyAlignment="1" applyProtection="1">
      <alignment horizontal="center" vertical="center"/>
      <protection locked="0"/>
    </xf>
    <xf numFmtId="0" fontId="34" fillId="2" borderId="19" xfId="0" applyFont="1" applyFill="1" applyBorder="1" applyAlignment="1" applyProtection="1">
      <alignment horizontal="center" vertical="center"/>
      <protection locked="0"/>
    </xf>
    <xf numFmtId="0" fontId="34" fillId="2" borderId="32" xfId="0" applyFont="1" applyFill="1" applyBorder="1" applyAlignment="1" applyProtection="1">
      <alignment horizontal="center" vertical="center"/>
      <protection locked="0"/>
    </xf>
    <xf numFmtId="0" fontId="34" fillId="2" borderId="27" xfId="0" applyFont="1" applyFill="1" applyBorder="1" applyAlignment="1" applyProtection="1">
      <alignment horizontal="center" vertical="center"/>
      <protection locked="0"/>
    </xf>
    <xf numFmtId="0" fontId="34" fillId="2" borderId="7" xfId="0" applyFont="1" applyFill="1" applyBorder="1" applyAlignment="1" applyProtection="1">
      <alignment horizontal="center" vertical="center"/>
      <protection locked="0"/>
    </xf>
    <xf numFmtId="0" fontId="34" fillId="2" borderId="1" xfId="0" applyFont="1" applyFill="1" applyBorder="1" applyAlignment="1" applyProtection="1">
      <alignment horizontal="center" vertical="center"/>
      <protection locked="0"/>
    </xf>
    <xf numFmtId="0" fontId="34" fillId="2" borderId="29" xfId="0" applyFont="1" applyFill="1" applyBorder="1" applyAlignment="1" applyProtection="1">
      <alignment horizontal="center" vertical="center"/>
      <protection locked="0"/>
    </xf>
    <xf numFmtId="0" fontId="34" fillId="2" borderId="53" xfId="0" applyFont="1" applyFill="1" applyBorder="1" applyAlignment="1" applyProtection="1">
      <alignment horizontal="center" vertical="center"/>
      <protection locked="0"/>
    </xf>
    <xf numFmtId="0" fontId="34" fillId="2" borderId="33" xfId="0" applyFont="1" applyFill="1" applyBorder="1" applyAlignment="1" applyProtection="1">
      <alignment horizontal="center" vertical="center"/>
      <protection locked="0"/>
    </xf>
    <xf numFmtId="0" fontId="34" fillId="2" borderId="31" xfId="0" applyFont="1" applyFill="1" applyBorder="1" applyAlignment="1" applyProtection="1">
      <alignment horizontal="center" vertical="center"/>
      <protection locked="0"/>
    </xf>
    <xf numFmtId="0" fontId="41" fillId="0" borderId="0" xfId="2" applyFont="1" applyAlignment="1">
      <alignment horizontal="left" vertical="top"/>
    </xf>
    <xf numFmtId="166" fontId="35" fillId="0" borderId="0" xfId="2" applyNumberFormat="1" applyFont="1" applyAlignment="1">
      <alignment vertical="center"/>
    </xf>
    <xf numFmtId="0" fontId="41" fillId="0" borderId="1" xfId="2" applyFont="1" applyBorder="1" applyAlignment="1">
      <alignment horizontal="left" vertical="top"/>
    </xf>
    <xf numFmtId="0" fontId="0" fillId="11" borderId="0" xfId="0" applyFill="1" applyAlignment="1">
      <alignment horizontal="right" vertical="center" wrapText="1"/>
    </xf>
    <xf numFmtId="0" fontId="18" fillId="11" borderId="0" xfId="0" applyFont="1" applyFill="1" applyAlignment="1">
      <alignment horizontal="left" vertical="center"/>
    </xf>
    <xf numFmtId="166" fontId="41" fillId="2" borderId="1" xfId="2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left" vertical="center" wrapText="1"/>
    </xf>
    <xf numFmtId="0" fontId="4" fillId="12" borderId="29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 applyProtection="1">
      <alignment horizontal="left" vertical="center" wrapText="1"/>
    </xf>
    <xf numFmtId="0" fontId="9" fillId="2" borderId="47" xfId="0" applyFont="1" applyFill="1" applyBorder="1" applyAlignment="1" applyProtection="1">
      <alignment horizontal="left" vertical="center" wrapText="1"/>
      <protection locked="0"/>
    </xf>
    <xf numFmtId="0" fontId="9" fillId="2" borderId="28" xfId="0" applyFont="1" applyFill="1" applyBorder="1" applyAlignment="1" applyProtection="1">
      <alignment vertical="center" wrapText="1"/>
      <protection locked="0"/>
    </xf>
    <xf numFmtId="0" fontId="9" fillId="2" borderId="29" xfId="0" applyFont="1" applyFill="1" applyBorder="1" applyAlignment="1" applyProtection="1">
      <alignment vertical="center" wrapText="1"/>
      <protection locked="0"/>
    </xf>
    <xf numFmtId="14" fontId="9" fillId="2" borderId="49" xfId="0" applyNumberFormat="1" applyFont="1" applyFill="1" applyBorder="1" applyAlignment="1" applyProtection="1">
      <alignment horizontal="left" vertical="center" wrapText="1"/>
      <protection locked="0"/>
    </xf>
    <xf numFmtId="0" fontId="9" fillId="2" borderId="30" xfId="0" applyFont="1" applyFill="1" applyBorder="1" applyAlignment="1" applyProtection="1">
      <alignment vertical="center" wrapText="1"/>
      <protection locked="0"/>
    </xf>
    <xf numFmtId="0" fontId="9" fillId="2" borderId="31" xfId="0" applyFont="1" applyFill="1" applyBorder="1" applyAlignment="1" applyProtection="1">
      <alignment vertical="center" wrapText="1"/>
      <protection locked="0"/>
    </xf>
    <xf numFmtId="0" fontId="34" fillId="0" borderId="14" xfId="0" applyFont="1" applyFill="1" applyBorder="1" applyAlignment="1" applyProtection="1">
      <alignment horizontal="right" vertical="center" wrapText="1"/>
    </xf>
    <xf numFmtId="0" fontId="9" fillId="0" borderId="46" xfId="0" applyFont="1" applyBorder="1" applyAlignment="1" applyProtection="1">
      <alignment horizontal="right" vertical="center"/>
    </xf>
    <xf numFmtId="0" fontId="9" fillId="0" borderId="47" xfId="0" applyFont="1" applyFill="1" applyBorder="1" applyAlignment="1" applyProtection="1">
      <alignment horizontal="left" vertical="center" wrapText="1"/>
    </xf>
    <xf numFmtId="0" fontId="2" fillId="0" borderId="44" xfId="0" applyFont="1" applyFill="1" applyBorder="1" applyAlignment="1" applyProtection="1">
      <alignment horizontal="center" vertical="center" wrapText="1"/>
    </xf>
    <xf numFmtId="0" fontId="2" fillId="0" borderId="27" xfId="0" applyFont="1" applyFill="1" applyBorder="1" applyAlignment="1" applyProtection="1">
      <alignment horizontal="center" vertical="center" wrapText="1"/>
    </xf>
    <xf numFmtId="0" fontId="9" fillId="0" borderId="48" xfId="0" applyFont="1" applyBorder="1" applyAlignment="1" applyProtection="1">
      <alignment horizontal="right" vertical="center"/>
    </xf>
    <xf numFmtId="0" fontId="5" fillId="0" borderId="53" xfId="0" applyFont="1" applyFill="1" applyBorder="1" applyAlignment="1" applyProtection="1">
      <alignment horizontal="center" vertical="center" wrapText="1"/>
    </xf>
    <xf numFmtId="0" fontId="5" fillId="0" borderId="33" xfId="0" applyFont="1" applyFill="1" applyBorder="1" applyAlignment="1" applyProtection="1">
      <alignment horizontal="center" vertical="center" wrapText="1"/>
    </xf>
    <xf numFmtId="0" fontId="5" fillId="0" borderId="31" xfId="0" applyFont="1" applyFill="1" applyBorder="1" applyAlignment="1" applyProtection="1">
      <alignment horizontal="center" vertical="center" wrapText="1"/>
    </xf>
    <xf numFmtId="0" fontId="5" fillId="0" borderId="10" xfId="0" applyFont="1" applyFill="1" applyBorder="1" applyAlignment="1" applyProtection="1">
      <alignment horizontal="center" vertical="center" wrapText="1"/>
    </xf>
    <xf numFmtId="0" fontId="5" fillId="0" borderId="17" xfId="0" applyFont="1" applyFill="1" applyBorder="1" applyAlignment="1" applyProtection="1">
      <alignment horizontal="center" vertical="center" wrapText="1"/>
    </xf>
    <xf numFmtId="0" fontId="5" fillId="0" borderId="54" xfId="0" applyFont="1" applyFill="1" applyBorder="1" applyAlignment="1" applyProtection="1">
      <alignment horizontal="center" vertical="center" wrapText="1"/>
    </xf>
    <xf numFmtId="0" fontId="5" fillId="0" borderId="52" xfId="0" applyFont="1" applyFill="1" applyBorder="1" applyAlignment="1" applyProtection="1">
      <alignment horizontal="center" vertical="center" wrapText="1"/>
    </xf>
    <xf numFmtId="0" fontId="5" fillId="0" borderId="32" xfId="0" applyFont="1" applyFill="1" applyBorder="1" applyAlignment="1" applyProtection="1">
      <alignment horizontal="center" vertical="center" wrapText="1"/>
    </xf>
    <xf numFmtId="0" fontId="5" fillId="0" borderId="27" xfId="0" applyFont="1" applyFill="1" applyBorder="1" applyAlignment="1" applyProtection="1">
      <alignment horizontal="center" vertical="center" wrapText="1"/>
    </xf>
    <xf numFmtId="49" fontId="5" fillId="0" borderId="53" xfId="0" applyNumberFormat="1" applyFont="1" applyFill="1" applyBorder="1" applyAlignment="1" applyProtection="1">
      <alignment horizontal="center" vertical="center" wrapText="1"/>
    </xf>
    <xf numFmtId="49" fontId="5" fillId="0" borderId="33" xfId="0" applyNumberFormat="1" applyFont="1" applyFill="1" applyBorder="1" applyAlignment="1" applyProtection="1">
      <alignment horizontal="center" vertical="center" wrapText="1"/>
    </xf>
    <xf numFmtId="49" fontId="5" fillId="0" borderId="31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Alignment="1">
      <alignment horizontal="center" vertical="center" wrapText="1"/>
    </xf>
    <xf numFmtId="0" fontId="35" fillId="10" borderId="14" xfId="2" applyFont="1" applyFill="1" applyBorder="1" applyAlignment="1">
      <alignment horizontal="center" vertical="center"/>
    </xf>
    <xf numFmtId="0" fontId="35" fillId="10" borderId="15" xfId="2" applyFont="1" applyFill="1" applyBorder="1" applyAlignment="1">
      <alignment horizontal="center" vertical="center"/>
    </xf>
    <xf numFmtId="0" fontId="35" fillId="10" borderId="16" xfId="2" applyFont="1" applyFill="1" applyBorder="1" applyAlignment="1">
      <alignment horizontal="center" vertical="center"/>
    </xf>
    <xf numFmtId="0" fontId="35" fillId="10" borderId="13" xfId="2" applyFont="1" applyFill="1" applyBorder="1" applyAlignment="1">
      <alignment horizontal="center" vertical="center"/>
    </xf>
    <xf numFmtId="166" fontId="35" fillId="10" borderId="22" xfId="2" applyNumberFormat="1" applyFont="1" applyFill="1" applyBorder="1" applyAlignment="1">
      <alignment horizontal="center" vertical="center"/>
    </xf>
    <xf numFmtId="166" fontId="35" fillId="10" borderId="39" xfId="2" applyNumberFormat="1" applyFont="1" applyFill="1" applyBorder="1" applyAlignment="1">
      <alignment horizontal="center" vertical="center"/>
    </xf>
    <xf numFmtId="0" fontId="19" fillId="11" borderId="0" xfId="0" applyFont="1" applyFill="1" applyAlignment="1">
      <alignment horizontal="left" vertical="center" wrapText="1"/>
    </xf>
    <xf numFmtId="0" fontId="14" fillId="3" borderId="0" xfId="0" applyFont="1" applyFill="1" applyAlignment="1">
      <alignment horizontal="left" vertical="center" wrapText="1"/>
    </xf>
    <xf numFmtId="0" fontId="3" fillId="0" borderId="2" xfId="0" applyFont="1" applyBorder="1" applyAlignment="1" applyProtection="1">
      <alignment horizontal="center" vertical="center"/>
    </xf>
    <xf numFmtId="0" fontId="9" fillId="0" borderId="40" xfId="0" applyFont="1" applyFill="1" applyBorder="1" applyAlignment="1" applyProtection="1">
      <alignment horizontal="left" vertical="center" wrapText="1" indent="2"/>
    </xf>
    <xf numFmtId="0" fontId="9" fillId="0" borderId="9" xfId="0" applyFont="1" applyFill="1" applyBorder="1" applyAlignment="1" applyProtection="1">
      <alignment horizontal="left" vertical="center" wrapText="1" indent="2"/>
    </xf>
    <xf numFmtId="0" fontId="27" fillId="6" borderId="14" xfId="0" applyFont="1" applyFill="1" applyBorder="1" applyAlignment="1" applyProtection="1">
      <alignment horizontal="center" vertical="center" wrapText="1"/>
    </xf>
    <xf numFmtId="0" fontId="27" fillId="6" borderId="15" xfId="0" applyFont="1" applyFill="1" applyBorder="1" applyAlignment="1" applyProtection="1">
      <alignment horizontal="center" vertical="center" wrapText="1"/>
    </xf>
    <xf numFmtId="0" fontId="27" fillId="6" borderId="16" xfId="0" applyFont="1" applyFill="1" applyBorder="1" applyAlignment="1" applyProtection="1">
      <alignment horizontal="center" vertical="center" wrapText="1"/>
    </xf>
    <xf numFmtId="0" fontId="27" fillId="6" borderId="13" xfId="0" applyFont="1" applyFill="1" applyBorder="1" applyAlignment="1" applyProtection="1">
      <alignment horizontal="center" vertical="center" wrapText="1"/>
    </xf>
    <xf numFmtId="0" fontId="27" fillId="6" borderId="22" xfId="0" applyFont="1" applyFill="1" applyBorder="1" applyAlignment="1" applyProtection="1">
      <alignment horizontal="center" vertical="center" wrapText="1"/>
    </xf>
    <xf numFmtId="0" fontId="27" fillId="6" borderId="39" xfId="0" applyFont="1" applyFill="1" applyBorder="1" applyAlignment="1" applyProtection="1">
      <alignment horizontal="center" vertical="center" wrapText="1"/>
    </xf>
    <xf numFmtId="0" fontId="34" fillId="2" borderId="23" xfId="0" applyFont="1" applyFill="1" applyBorder="1" applyAlignment="1" applyProtection="1">
      <alignment horizontal="left" vertical="center" wrapText="1"/>
      <protection locked="0"/>
    </xf>
    <xf numFmtId="0" fontId="34" fillId="2" borderId="25" xfId="0" applyFont="1" applyFill="1" applyBorder="1" applyAlignment="1" applyProtection="1">
      <alignment horizontal="left" vertical="center" wrapText="1"/>
      <protection locked="0"/>
    </xf>
    <xf numFmtId="0" fontId="25" fillId="8" borderId="38" xfId="2" applyFont="1" applyFill="1" applyBorder="1" applyAlignment="1" applyProtection="1">
      <alignment horizontal="center" vertical="center" wrapText="1"/>
    </xf>
    <xf numFmtId="0" fontId="2" fillId="0" borderId="20" xfId="0" applyFont="1" applyFill="1" applyBorder="1" applyAlignment="1" applyProtection="1">
      <alignment horizontal="center"/>
    </xf>
    <xf numFmtId="0" fontId="2" fillId="0" borderId="23" xfId="0" applyFont="1" applyFill="1" applyBorder="1" applyAlignment="1" applyProtection="1">
      <alignment horizontal="center"/>
    </xf>
    <xf numFmtId="0" fontId="2" fillId="0" borderId="25" xfId="0" applyFont="1" applyFill="1" applyBorder="1" applyAlignment="1" applyProtection="1">
      <alignment horizontal="center"/>
    </xf>
    <xf numFmtId="0" fontId="2" fillId="0" borderId="20" xfId="0" applyFont="1" applyFill="1" applyBorder="1" applyAlignment="1" applyProtection="1">
      <alignment horizontal="center" vertical="center"/>
    </xf>
    <xf numFmtId="0" fontId="2" fillId="0" borderId="25" xfId="0" applyFont="1" applyFill="1" applyBorder="1" applyAlignment="1" applyProtection="1">
      <alignment horizontal="center" vertical="center"/>
    </xf>
    <xf numFmtId="0" fontId="4" fillId="0" borderId="41" xfId="0" applyFont="1" applyFill="1" applyBorder="1" applyAlignment="1" applyProtection="1">
      <alignment horizontal="center"/>
    </xf>
    <xf numFmtId="0" fontId="4" fillId="0" borderId="21" xfId="0" applyFont="1" applyFill="1" applyBorder="1" applyAlignment="1" applyProtection="1">
      <alignment horizontal="center"/>
    </xf>
    <xf numFmtId="0" fontId="9" fillId="2" borderId="14" xfId="0" applyFont="1" applyFill="1" applyBorder="1" applyAlignment="1" applyProtection="1">
      <alignment horizontal="center" vertical="center" wrapText="1"/>
      <protection locked="0"/>
    </xf>
    <xf numFmtId="0" fontId="9" fillId="2" borderId="38" xfId="0" applyFont="1" applyFill="1" applyBorder="1" applyAlignment="1" applyProtection="1">
      <alignment horizontal="center" vertical="center" wrapText="1"/>
      <protection locked="0"/>
    </xf>
    <xf numFmtId="0" fontId="9" fillId="2" borderId="15" xfId="0" applyFont="1" applyFill="1" applyBorder="1" applyAlignment="1" applyProtection="1">
      <alignment horizontal="center" vertical="center" wrapText="1"/>
      <protection locked="0"/>
    </xf>
    <xf numFmtId="0" fontId="9" fillId="2" borderId="16" xfId="0" applyFont="1" applyFill="1" applyBorder="1" applyAlignment="1" applyProtection="1">
      <alignment horizontal="center" vertical="center" wrapText="1"/>
      <protection locked="0"/>
    </xf>
    <xf numFmtId="0" fontId="9" fillId="2" borderId="0" xfId="0" applyFont="1" applyFill="1" applyBorder="1" applyAlignment="1" applyProtection="1">
      <alignment horizontal="center" vertical="center" wrapText="1"/>
      <protection locked="0"/>
    </xf>
    <xf numFmtId="0" fontId="9" fillId="2" borderId="13" xfId="0" applyFont="1" applyFill="1" applyBorder="1" applyAlignment="1" applyProtection="1">
      <alignment horizontal="center" vertical="center" wrapText="1"/>
      <protection locked="0"/>
    </xf>
    <xf numFmtId="0" fontId="9" fillId="2" borderId="22" xfId="0" applyFont="1" applyFill="1" applyBorder="1" applyAlignment="1" applyProtection="1">
      <alignment horizontal="center" vertical="center" wrapText="1"/>
      <protection locked="0"/>
    </xf>
    <xf numFmtId="0" fontId="9" fillId="2" borderId="24" xfId="0" applyFont="1" applyFill="1" applyBorder="1" applyAlignment="1" applyProtection="1">
      <alignment horizontal="center" vertical="center" wrapText="1"/>
      <protection locked="0"/>
    </xf>
    <xf numFmtId="0" fontId="9" fillId="2" borderId="39" xfId="0" applyFont="1" applyFill="1" applyBorder="1" applyAlignment="1" applyProtection="1">
      <alignment horizontal="center" vertical="center" wrapText="1"/>
      <protection locked="0"/>
    </xf>
    <xf numFmtId="0" fontId="2" fillId="7" borderId="35" xfId="0" applyFont="1" applyFill="1" applyBorder="1" applyAlignment="1" applyProtection="1">
      <alignment horizontal="center" vertical="center"/>
      <protection locked="0"/>
    </xf>
    <xf numFmtId="0" fontId="2" fillId="7" borderId="59" xfId="0" applyFont="1" applyFill="1" applyBorder="1" applyAlignment="1" applyProtection="1">
      <alignment horizontal="center" vertical="center"/>
      <protection locked="0"/>
    </xf>
    <xf numFmtId="0" fontId="9" fillId="0" borderId="48" xfId="0" applyFont="1" applyFill="1" applyBorder="1" applyAlignment="1" applyProtection="1">
      <alignment horizontal="left" vertical="center" wrapText="1" indent="2"/>
    </xf>
    <xf numFmtId="0" fontId="9" fillId="0" borderId="57" xfId="0" applyFont="1" applyFill="1" applyBorder="1" applyAlignment="1" applyProtection="1">
      <alignment horizontal="left" vertical="center" wrapText="1" indent="2"/>
    </xf>
    <xf numFmtId="0" fontId="27" fillId="5" borderId="14" xfId="2" applyFont="1" applyFill="1" applyBorder="1" applyAlignment="1" applyProtection="1">
      <alignment horizontal="center" vertical="center" wrapText="1"/>
    </xf>
    <xf numFmtId="0" fontId="27" fillId="5" borderId="38" xfId="2" applyFont="1" applyFill="1" applyBorder="1" applyAlignment="1" applyProtection="1">
      <alignment horizontal="center" vertical="center" wrapText="1"/>
    </xf>
    <xf numFmtId="0" fontId="27" fillId="5" borderId="15" xfId="2" applyFont="1" applyFill="1" applyBorder="1" applyAlignment="1" applyProtection="1">
      <alignment horizontal="center" vertical="center" wrapText="1"/>
    </xf>
    <xf numFmtId="0" fontId="23" fillId="5" borderId="16" xfId="2" applyFont="1" applyFill="1" applyBorder="1" applyAlignment="1" applyProtection="1">
      <alignment horizontal="center" vertical="center" wrapText="1"/>
    </xf>
    <xf numFmtId="0" fontId="23" fillId="5" borderId="0" xfId="2" applyFont="1" applyFill="1" applyBorder="1" applyAlignment="1" applyProtection="1">
      <alignment horizontal="center" vertical="center" wrapText="1"/>
    </xf>
    <xf numFmtId="0" fontId="23" fillId="5" borderId="13" xfId="2" applyFont="1" applyFill="1" applyBorder="1" applyAlignment="1" applyProtection="1">
      <alignment horizontal="center" vertical="center" wrapText="1"/>
    </xf>
    <xf numFmtId="0" fontId="27" fillId="5" borderId="22" xfId="2" applyFont="1" applyFill="1" applyBorder="1" applyAlignment="1" applyProtection="1">
      <alignment horizontal="center" vertical="center" wrapText="1"/>
    </xf>
    <xf numFmtId="0" fontId="27" fillId="5" borderId="24" xfId="2" applyFont="1" applyFill="1" applyBorder="1" applyAlignment="1" applyProtection="1">
      <alignment horizontal="center" vertical="center" wrapText="1"/>
    </xf>
    <xf numFmtId="0" fontId="27" fillId="5" borderId="39" xfId="2" applyFont="1" applyFill="1" applyBorder="1" applyAlignment="1" applyProtection="1">
      <alignment horizontal="center" vertical="center" wrapText="1"/>
    </xf>
    <xf numFmtId="0" fontId="34" fillId="0" borderId="20" xfId="0" applyFont="1" applyBorder="1" applyAlignment="1" applyProtection="1">
      <alignment horizontal="center" vertical="center"/>
    </xf>
    <xf numFmtId="0" fontId="34" fillId="0" borderId="50" xfId="0" applyFont="1" applyBorder="1" applyAlignment="1" applyProtection="1">
      <alignment horizontal="center" vertical="center"/>
    </xf>
    <xf numFmtId="0" fontId="9" fillId="0" borderId="20" xfId="0" applyFont="1" applyFill="1" applyBorder="1" applyAlignment="1" applyProtection="1">
      <alignment horizontal="left" vertical="center" wrapText="1"/>
    </xf>
    <xf numFmtId="0" fontId="9" fillId="0" borderId="23" xfId="0" applyFont="1" applyFill="1" applyBorder="1" applyAlignment="1" applyProtection="1">
      <alignment horizontal="left" vertical="center" wrapText="1"/>
    </xf>
    <xf numFmtId="0" fontId="2" fillId="0" borderId="41" xfId="0" applyFont="1" applyFill="1" applyBorder="1" applyAlignment="1" applyProtection="1">
      <alignment horizontal="center" vertical="center"/>
    </xf>
    <xf numFmtId="0" fontId="2" fillId="0" borderId="21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/>
    </xf>
    <xf numFmtId="0" fontId="9" fillId="0" borderId="26" xfId="0" applyFont="1" applyFill="1" applyBorder="1" applyAlignment="1" applyProtection="1">
      <alignment horizontal="left" vertical="center" wrapText="1"/>
    </xf>
    <xf numFmtId="0" fontId="9" fillId="0" borderId="42" xfId="0" applyFont="1" applyFill="1" applyBorder="1" applyAlignment="1" applyProtection="1">
      <alignment horizontal="left" vertical="center" wrapText="1"/>
    </xf>
    <xf numFmtId="0" fontId="9" fillId="0" borderId="16" xfId="0" applyFont="1" applyFill="1" applyBorder="1" applyAlignment="1" applyProtection="1">
      <alignment horizontal="left" vertical="center" wrapText="1" indent="2"/>
    </xf>
    <xf numFmtId="0" fontId="9" fillId="0" borderId="0" xfId="0" applyFont="1" applyFill="1" applyBorder="1" applyAlignment="1" applyProtection="1">
      <alignment horizontal="left" vertical="center" wrapText="1" indent="2"/>
    </xf>
    <xf numFmtId="0" fontId="9" fillId="0" borderId="22" xfId="0" applyFont="1" applyFill="1" applyBorder="1" applyAlignment="1" applyProtection="1">
      <alignment horizontal="left" vertical="center" wrapText="1" indent="2"/>
    </xf>
    <xf numFmtId="0" fontId="9" fillId="0" borderId="24" xfId="0" applyFont="1" applyFill="1" applyBorder="1" applyAlignment="1" applyProtection="1">
      <alignment horizontal="left" vertical="center" wrapText="1" indent="2"/>
    </xf>
    <xf numFmtId="0" fontId="9" fillId="0" borderId="14" xfId="0" applyFont="1" applyFill="1" applyBorder="1" applyAlignment="1" applyProtection="1">
      <alignment horizontal="left" vertical="center" wrapText="1" indent="2"/>
    </xf>
    <xf numFmtId="0" fontId="9" fillId="0" borderId="38" xfId="0" applyFont="1" applyFill="1" applyBorder="1" applyAlignment="1" applyProtection="1">
      <alignment horizontal="left" vertical="center" wrapText="1" indent="2"/>
    </xf>
    <xf numFmtId="0" fontId="9" fillId="0" borderId="14" xfId="0" applyFont="1" applyFill="1" applyBorder="1" applyAlignment="1" applyProtection="1">
      <alignment horizontal="left" vertical="center" wrapText="1"/>
    </xf>
    <xf numFmtId="0" fontId="9" fillId="0" borderId="38" xfId="0" applyFont="1" applyFill="1" applyBorder="1" applyAlignment="1" applyProtection="1">
      <alignment horizontal="left" vertical="center" wrapText="1"/>
    </xf>
    <xf numFmtId="0" fontId="9" fillId="0" borderId="22" xfId="0" applyFont="1" applyFill="1" applyBorder="1" applyAlignment="1" applyProtection="1">
      <alignment horizontal="left" vertical="center" wrapText="1"/>
    </xf>
    <xf numFmtId="0" fontId="9" fillId="0" borderId="24" xfId="0" applyFont="1" applyFill="1" applyBorder="1" applyAlignment="1" applyProtection="1">
      <alignment horizontal="left" vertical="center" wrapText="1"/>
    </xf>
    <xf numFmtId="0" fontId="9" fillId="0" borderId="14" xfId="0" applyFont="1" applyFill="1" applyBorder="1" applyAlignment="1" applyProtection="1">
      <alignment horizontal="left" vertical="center" wrapText="1" indent="3"/>
    </xf>
    <xf numFmtId="0" fontId="9" fillId="0" borderId="38" xfId="0" applyFont="1" applyFill="1" applyBorder="1" applyAlignment="1" applyProtection="1">
      <alignment horizontal="left" vertical="center" wrapText="1" indent="3"/>
    </xf>
    <xf numFmtId="0" fontId="9" fillId="0" borderId="22" xfId="0" applyFont="1" applyFill="1" applyBorder="1" applyAlignment="1" applyProtection="1">
      <alignment horizontal="left" vertical="center" wrapText="1" indent="3"/>
    </xf>
    <xf numFmtId="0" fontId="9" fillId="0" borderId="24" xfId="0" applyFont="1" applyFill="1" applyBorder="1" applyAlignment="1" applyProtection="1">
      <alignment horizontal="left" vertical="center" wrapText="1" indent="3"/>
    </xf>
    <xf numFmtId="0" fontId="9" fillId="0" borderId="16" xfId="0" applyFont="1" applyFill="1" applyBorder="1" applyAlignment="1" applyProtection="1">
      <alignment horizontal="left" vertical="center" wrapText="1" indent="3"/>
    </xf>
    <xf numFmtId="0" fontId="9" fillId="0" borderId="0" xfId="0" applyFont="1" applyFill="1" applyBorder="1" applyAlignment="1" applyProtection="1">
      <alignment horizontal="left" vertical="center" wrapText="1" indent="3"/>
    </xf>
    <xf numFmtId="0" fontId="42" fillId="0" borderId="16" xfId="2" applyFont="1" applyFill="1" applyBorder="1" applyAlignment="1" applyProtection="1">
      <alignment horizontal="center"/>
      <protection locked="0"/>
    </xf>
    <xf numFmtId="0" fontId="42" fillId="0" borderId="0" xfId="2" applyFont="1" applyFill="1" applyBorder="1" applyAlignment="1" applyProtection="1">
      <alignment horizontal="center"/>
      <protection locked="0"/>
    </xf>
    <xf numFmtId="0" fontId="42" fillId="0" borderId="13" xfId="2" applyFont="1" applyFill="1" applyBorder="1" applyAlignment="1" applyProtection="1">
      <alignment horizontal="center"/>
      <protection locked="0"/>
    </xf>
    <xf numFmtId="0" fontId="31" fillId="9" borderId="43" xfId="2" applyFont="1" applyFill="1" applyBorder="1" applyAlignment="1" applyProtection="1">
      <alignment horizontal="center" vertical="center"/>
      <protection locked="0"/>
    </xf>
    <xf numFmtId="0" fontId="31" fillId="9" borderId="57" xfId="2" applyFont="1" applyFill="1" applyBorder="1" applyAlignment="1" applyProtection="1">
      <alignment horizontal="center" vertical="center"/>
      <protection locked="0"/>
    </xf>
    <xf numFmtId="0" fontId="31" fillId="9" borderId="49" xfId="2" applyFont="1" applyFill="1" applyBorder="1" applyAlignment="1" applyProtection="1">
      <alignment horizontal="center" vertical="center"/>
      <protection locked="0"/>
    </xf>
    <xf numFmtId="0" fontId="4" fillId="0" borderId="44" xfId="0" applyFont="1" applyBorder="1" applyAlignment="1">
      <alignment horizontal="center" vertical="center"/>
    </xf>
    <xf numFmtId="0" fontId="4" fillId="0" borderId="56" xfId="0" applyFont="1" applyBorder="1" applyAlignment="1">
      <alignment horizontal="center" vertical="center"/>
    </xf>
    <xf numFmtId="0" fontId="4" fillId="0" borderId="45" xfId="0" applyFont="1" applyBorder="1" applyAlignment="1">
      <alignment horizontal="center" vertical="center"/>
    </xf>
    <xf numFmtId="14" fontId="4" fillId="9" borderId="48" xfId="0" applyNumberFormat="1" applyFont="1" applyFill="1" applyBorder="1" applyAlignment="1" applyProtection="1">
      <alignment horizontal="center" vertical="center"/>
      <protection locked="0"/>
    </xf>
    <xf numFmtId="0" fontId="4" fillId="9" borderId="57" xfId="0" applyFont="1" applyFill="1" applyBorder="1" applyAlignment="1" applyProtection="1">
      <alignment horizontal="center" vertical="center"/>
      <protection locked="0"/>
    </xf>
    <xf numFmtId="0" fontId="4" fillId="9" borderId="49" xfId="0" applyFont="1" applyFill="1" applyBorder="1" applyAlignment="1" applyProtection="1">
      <alignment horizontal="center" vertical="center"/>
      <protection locked="0"/>
    </xf>
    <xf numFmtId="0" fontId="32" fillId="0" borderId="42" xfId="2" applyFont="1" applyBorder="1" applyAlignment="1">
      <alignment horizontal="center" vertical="center"/>
    </xf>
    <xf numFmtId="0" fontId="32" fillId="0" borderId="56" xfId="2" applyFont="1" applyBorder="1" applyAlignment="1">
      <alignment horizontal="center" vertical="center"/>
    </xf>
    <xf numFmtId="0" fontId="32" fillId="0" borderId="45" xfId="2" applyFont="1" applyBorder="1" applyAlignment="1">
      <alignment horizontal="center" vertical="center"/>
    </xf>
    <xf numFmtId="0" fontId="31" fillId="9" borderId="11" xfId="2" applyFont="1" applyFill="1" applyBorder="1" applyAlignment="1" applyProtection="1">
      <alignment horizontal="center" vertical="center"/>
      <protection locked="0"/>
    </xf>
    <xf numFmtId="0" fontId="31" fillId="9" borderId="3" xfId="2" applyFont="1" applyFill="1" applyBorder="1" applyAlignment="1" applyProtection="1">
      <alignment horizontal="center" vertical="center"/>
      <protection locked="0"/>
    </xf>
    <xf numFmtId="0" fontId="31" fillId="9" borderId="51" xfId="2" applyFont="1" applyFill="1" applyBorder="1" applyAlignment="1" applyProtection="1">
      <alignment horizontal="center" vertical="center"/>
      <protection locked="0"/>
    </xf>
    <xf numFmtId="0" fontId="31" fillId="9" borderId="5" xfId="2" applyFont="1" applyFill="1" applyBorder="1" applyAlignment="1" applyProtection="1">
      <alignment horizontal="center" vertical="center"/>
      <protection locked="0"/>
    </xf>
    <xf numFmtId="0" fontId="31" fillId="9" borderId="6" xfId="2" applyFont="1" applyFill="1" applyBorder="1" applyAlignment="1" applyProtection="1">
      <alignment horizontal="center" vertical="center"/>
      <protection locked="0"/>
    </xf>
    <xf numFmtId="0" fontId="31" fillId="9" borderId="47" xfId="2" applyFont="1" applyFill="1" applyBorder="1" applyAlignment="1" applyProtection="1">
      <alignment horizontal="center" vertical="center"/>
      <protection locked="0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28" fillId="5" borderId="14" xfId="2" applyFont="1" applyFill="1" applyBorder="1" applyAlignment="1" applyProtection="1">
      <alignment horizontal="center" vertical="center" wrapText="1"/>
    </xf>
    <xf numFmtId="0" fontId="28" fillId="5" borderId="38" xfId="2" applyFont="1" applyFill="1" applyBorder="1" applyAlignment="1" applyProtection="1">
      <alignment horizontal="center" vertical="center" wrapText="1"/>
    </xf>
    <xf numFmtId="0" fontId="28" fillId="5" borderId="15" xfId="2" applyFont="1" applyFill="1" applyBorder="1" applyAlignment="1" applyProtection="1">
      <alignment horizontal="center" vertical="center" wrapText="1"/>
    </xf>
    <xf numFmtId="0" fontId="28" fillId="6" borderId="16" xfId="0" applyFont="1" applyFill="1" applyBorder="1" applyAlignment="1">
      <alignment horizontal="center" vertical="center"/>
    </xf>
    <xf numFmtId="0" fontId="28" fillId="6" borderId="0" xfId="0" applyFont="1" applyFill="1" applyBorder="1" applyAlignment="1">
      <alignment horizontal="center" vertical="center"/>
    </xf>
    <xf numFmtId="0" fontId="28" fillId="6" borderId="13" xfId="0" applyFont="1" applyFill="1" applyBorder="1" applyAlignment="1">
      <alignment horizontal="center" vertical="center"/>
    </xf>
    <xf numFmtId="0" fontId="10" fillId="6" borderId="22" xfId="0" applyFont="1" applyFill="1" applyBorder="1" applyAlignment="1">
      <alignment horizontal="center" vertical="center"/>
    </xf>
    <xf numFmtId="0" fontId="10" fillId="6" borderId="24" xfId="0" applyFont="1" applyFill="1" applyBorder="1" applyAlignment="1">
      <alignment horizontal="center" vertical="center"/>
    </xf>
    <xf numFmtId="0" fontId="10" fillId="6" borderId="39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27" fillId="5" borderId="16" xfId="2" applyFont="1" applyFill="1" applyBorder="1" applyAlignment="1" applyProtection="1">
      <alignment horizontal="center" vertical="center" wrapText="1"/>
    </xf>
    <xf numFmtId="0" fontId="27" fillId="5" borderId="0" xfId="2" applyFont="1" applyFill="1" applyBorder="1" applyAlignment="1" applyProtection="1">
      <alignment horizontal="center" vertical="center" wrapText="1"/>
    </xf>
    <xf numFmtId="0" fontId="27" fillId="5" borderId="13" xfId="2" applyFont="1" applyFill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left" vertical="center" wrapText="1" indent="3"/>
    </xf>
    <xf numFmtId="0" fontId="9" fillId="0" borderId="7" xfId="0" applyFont="1" applyFill="1" applyBorder="1" applyAlignment="1">
      <alignment horizontal="left" vertical="center" wrapText="1" indent="3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9" fillId="0" borderId="5" xfId="0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horizontal="left" vertical="center" wrapText="1"/>
    </xf>
    <xf numFmtId="0" fontId="3" fillId="2" borderId="46" xfId="0" applyFont="1" applyFill="1" applyBorder="1" applyAlignment="1" applyProtection="1">
      <alignment horizontal="center" vertical="center" wrapText="1"/>
      <protection locked="0"/>
    </xf>
    <xf numFmtId="0" fontId="3" fillId="2" borderId="6" xfId="0" applyFont="1" applyFill="1" applyBorder="1" applyAlignment="1" applyProtection="1">
      <alignment horizontal="center" vertical="center" wrapText="1"/>
      <protection locked="0"/>
    </xf>
    <xf numFmtId="0" fontId="3" fillId="2" borderId="47" xfId="0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left" vertical="center" wrapText="1" indent="3"/>
    </xf>
    <xf numFmtId="0" fontId="9" fillId="3" borderId="1" xfId="0" applyFont="1" applyFill="1" applyBorder="1" applyAlignment="1">
      <alignment horizontal="center" vertical="center"/>
    </xf>
    <xf numFmtId="0" fontId="3" fillId="0" borderId="9" xfId="0" applyFont="1" applyBorder="1" applyAlignment="1">
      <alignment horizontal="center" vertical="top"/>
    </xf>
    <xf numFmtId="0" fontId="6" fillId="0" borderId="16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3" fillId="2" borderId="46" xfId="0" applyFont="1" applyFill="1" applyBorder="1" applyAlignment="1" applyProtection="1">
      <alignment horizontal="center" vertical="center"/>
      <protection locked="0"/>
    </xf>
    <xf numFmtId="0" fontId="3" fillId="2" borderId="6" xfId="0" applyFont="1" applyFill="1" applyBorder="1" applyAlignment="1" applyProtection="1">
      <alignment horizontal="center" vertical="center"/>
      <protection locked="0"/>
    </xf>
    <xf numFmtId="0" fontId="3" fillId="2" borderId="47" xfId="0" applyFont="1" applyFill="1" applyBorder="1" applyAlignment="1" applyProtection="1">
      <alignment horizontal="center" vertical="center"/>
      <protection locked="0"/>
    </xf>
    <xf numFmtId="0" fontId="6" fillId="0" borderId="61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9" fillId="0" borderId="6" xfId="0" applyFont="1" applyFill="1" applyBorder="1" applyAlignment="1">
      <alignment horizontal="left" vertical="center" wrapText="1" indent="4"/>
    </xf>
    <xf numFmtId="0" fontId="9" fillId="0" borderId="7" xfId="0" applyFont="1" applyFill="1" applyBorder="1" applyAlignment="1">
      <alignment horizontal="left" vertical="center" wrapText="1" indent="4"/>
    </xf>
    <xf numFmtId="0" fontId="9" fillId="0" borderId="1" xfId="0" applyFont="1" applyFill="1" applyBorder="1" applyAlignment="1">
      <alignment horizontal="left" vertical="center" wrapText="1" indent="4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43" fillId="0" borderId="1" xfId="0" applyFont="1" applyBorder="1" applyAlignment="1">
      <alignment horizontal="center" vertical="center"/>
    </xf>
    <xf numFmtId="0" fontId="15" fillId="0" borderId="17" xfId="0" applyFont="1" applyFill="1" applyBorder="1" applyAlignment="1">
      <alignment horizontal="left" vertical="center" wrapText="1"/>
    </xf>
    <xf numFmtId="0" fontId="15" fillId="0" borderId="18" xfId="0" applyFont="1" applyFill="1" applyBorder="1" applyAlignment="1">
      <alignment horizontal="left" vertical="center" wrapText="1"/>
    </xf>
    <xf numFmtId="0" fontId="15" fillId="0" borderId="19" xfId="0" applyFont="1" applyFill="1" applyBorder="1" applyAlignment="1">
      <alignment horizontal="left" vertical="center" wrapText="1"/>
    </xf>
    <xf numFmtId="49" fontId="15" fillId="0" borderId="17" xfId="0" applyNumberFormat="1" applyFont="1" applyFill="1" applyBorder="1" applyAlignment="1">
      <alignment horizontal="left" vertical="center" wrapText="1"/>
    </xf>
    <xf numFmtId="49" fontId="15" fillId="0" borderId="18" xfId="0" applyNumberFormat="1" applyFont="1" applyFill="1" applyBorder="1" applyAlignment="1">
      <alignment horizontal="left" vertical="center" wrapText="1"/>
    </xf>
    <xf numFmtId="49" fontId="15" fillId="0" borderId="19" xfId="0" applyNumberFormat="1" applyFont="1" applyFill="1" applyBorder="1" applyAlignment="1">
      <alignment horizontal="left" vertical="center" wrapText="1"/>
    </xf>
    <xf numFmtId="0" fontId="21" fillId="3" borderId="3" xfId="0" applyFont="1" applyFill="1" applyBorder="1" applyAlignment="1">
      <alignment horizontal="center" vertical="center" wrapText="1"/>
    </xf>
    <xf numFmtId="49" fontId="15" fillId="4" borderId="5" xfId="0" applyNumberFormat="1" applyFont="1" applyFill="1" applyBorder="1" applyAlignment="1">
      <alignment horizontal="center" vertical="center" wrapText="1"/>
    </xf>
    <xf numFmtId="49" fontId="15" fillId="4" borderId="6" xfId="0" applyNumberFormat="1" applyFont="1" applyFill="1" applyBorder="1" applyAlignment="1">
      <alignment horizontal="center" vertical="center" wrapText="1"/>
    </xf>
    <xf numFmtId="49" fontId="15" fillId="4" borderId="7" xfId="0" applyNumberFormat="1" applyFont="1" applyFill="1" applyBorder="1" applyAlignment="1">
      <alignment horizontal="center" vertical="center" wrapText="1"/>
    </xf>
    <xf numFmtId="0" fontId="15" fillId="4" borderId="5" xfId="0" applyFont="1" applyFill="1" applyBorder="1" applyAlignment="1">
      <alignment horizontal="center" vertical="center" wrapText="1"/>
    </xf>
    <xf numFmtId="0" fontId="15" fillId="4" borderId="6" xfId="0" applyFont="1" applyFill="1" applyBorder="1" applyAlignment="1">
      <alignment horizontal="center" vertical="center" wrapText="1"/>
    </xf>
    <xf numFmtId="0" fontId="15" fillId="4" borderId="7" xfId="0" applyFont="1" applyFill="1" applyBorder="1" applyAlignment="1">
      <alignment horizontal="center" vertical="center" wrapText="1"/>
    </xf>
    <xf numFmtId="0" fontId="21" fillId="12" borderId="3" xfId="0" applyFont="1" applyFill="1" applyBorder="1" applyAlignment="1">
      <alignment horizontal="center" vertical="center" wrapText="1"/>
    </xf>
    <xf numFmtId="0" fontId="23" fillId="2" borderId="23" xfId="0" applyFont="1" applyFill="1" applyBorder="1" applyAlignment="1" applyProtection="1">
      <alignment horizontal="left" vertical="center" wrapText="1"/>
      <protection locked="0"/>
    </xf>
    <xf numFmtId="0" fontId="23" fillId="2" borderId="25" xfId="0" applyFont="1" applyFill="1" applyBorder="1" applyAlignment="1" applyProtection="1">
      <alignment horizontal="left" vertical="center" wrapText="1"/>
      <protection locked="0"/>
    </xf>
    <xf numFmtId="0" fontId="9" fillId="2" borderId="41" xfId="0" applyFont="1" applyFill="1" applyBorder="1" applyAlignment="1" applyProtection="1">
      <alignment horizontal="center" vertical="center" wrapText="1"/>
      <protection locked="0"/>
    </xf>
    <xf numFmtId="0" fontId="9" fillId="2" borderId="21" xfId="0" applyFont="1" applyFill="1" applyBorder="1" applyAlignment="1" applyProtection="1">
      <alignment horizontal="center" vertical="center" wrapText="1"/>
      <protection locked="0"/>
    </xf>
    <xf numFmtId="0" fontId="9" fillId="0" borderId="15" xfId="0" applyFont="1" applyFill="1" applyBorder="1" applyAlignment="1" applyProtection="1">
      <alignment horizontal="left" vertical="center" wrapText="1"/>
    </xf>
    <xf numFmtId="0" fontId="9" fillId="2" borderId="54" xfId="0" applyFont="1" applyFill="1" applyBorder="1" applyAlignment="1" applyProtection="1">
      <alignment horizontal="center" vertical="center" wrapText="1"/>
      <protection locked="0"/>
    </xf>
    <xf numFmtId="0" fontId="9" fillId="2" borderId="34" xfId="0" applyFont="1" applyFill="1" applyBorder="1" applyAlignment="1" applyProtection="1">
      <alignment horizontal="center" vertical="center" wrapText="1"/>
      <protection locked="0"/>
    </xf>
    <xf numFmtId="0" fontId="9" fillId="2" borderId="60" xfId="0" applyFont="1" applyFill="1" applyBorder="1" applyAlignment="1" applyProtection="1">
      <alignment horizontal="center" vertical="center" wrapText="1"/>
      <protection locked="0"/>
    </xf>
  </cellXfs>
  <cellStyles count="5">
    <cellStyle name="Normal" xfId="0" builtinId="0"/>
    <cellStyle name="Normal 2" xfId="2" xr:uid="{00000000-0005-0000-0000-000001000000}"/>
    <cellStyle name="Normal 3" xfId="4" xr:uid="{00000000-0005-0000-0000-000002000000}"/>
    <cellStyle name="Pourcentage" xfId="1" builtinId="5"/>
    <cellStyle name="Pourcentage 2" xfId="3" xr:uid="{00000000-0005-0000-0000-000004000000}"/>
  </cellStyles>
  <dxfs count="252"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 patternType="solid">
          <fgColor rgb="FF00B050"/>
          <bgColor rgb="FF00B050"/>
        </patternFill>
      </fill>
    </dxf>
    <dxf>
      <fill>
        <patternFill patternType="solid">
          <fgColor indexed="2"/>
          <bgColor indexed="2"/>
        </patternFill>
      </fill>
    </dxf>
    <dxf>
      <font>
        <b val="0"/>
        <i/>
        <strike val="0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 patternType="solid">
          <fgColor rgb="FF00B050"/>
          <bgColor rgb="FF00B050"/>
        </patternFill>
      </fill>
    </dxf>
    <dxf>
      <fill>
        <patternFill patternType="solid">
          <fgColor indexed="2"/>
          <bgColor indexed="2"/>
        </patternFill>
      </fill>
    </dxf>
    <dxf>
      <font>
        <b val="0"/>
        <i/>
        <strike val="0"/>
      </font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 patternType="solid">
          <fgColor theme="7" tint="0.59996337778862885"/>
          <bgColor theme="7" tint="0.59996337778862885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theme="5" tint="0.59996337778862885"/>
          <bgColor theme="5" tint="0.59996337778862885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 patternType="solid">
          <fgColor theme="7" tint="0.59996337778862885"/>
          <bgColor theme="7" tint="0.59996337778862885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theme="5" tint="0.59996337778862885"/>
          <bgColor theme="5" tint="0.59996337778862885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 patternType="solid">
          <fgColor theme="7" tint="0.59996337778862885"/>
          <bgColor theme="7" tint="0.59996337778862885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theme="5" tint="0.59996337778862885"/>
          <bgColor theme="5" tint="0.59996337778862885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 patternType="solid">
          <fgColor theme="7" tint="0.59996337778862885"/>
          <bgColor theme="7" tint="0.59996337778862885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theme="5" tint="0.59996337778862885"/>
          <bgColor theme="5" tint="0.59996337778862885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 patternType="solid">
          <fgColor theme="7" tint="0.59996337778862885"/>
          <bgColor theme="7" tint="0.59996337778862885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theme="5" tint="0.59996337778862885"/>
          <bgColor theme="5" tint="0.59996337778862885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 patternType="solid">
          <fgColor theme="7" tint="0.59996337778862885"/>
          <bgColor theme="7" tint="0.59996337778862885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theme="5" tint="0.59996337778862885"/>
          <bgColor theme="5" tint="0.59996337778862885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 patternType="solid">
          <fgColor theme="7" tint="0.59996337778862885"/>
          <bgColor theme="7" tint="0.59996337778862885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theme="5" tint="0.59996337778862885"/>
          <bgColor theme="5" tint="0.59996337778862885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 patternType="solid">
          <fgColor theme="7" tint="0.59996337778862885"/>
          <bgColor theme="7" tint="0.59996337778862885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theme="5" tint="0.59996337778862885"/>
          <bgColor theme="5" tint="0.59996337778862885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 patternType="solid">
          <fgColor theme="7" tint="0.59996337778862885"/>
          <bgColor theme="7" tint="0.59996337778862885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theme="5" tint="0.59996337778862885"/>
          <bgColor theme="5" tint="0.59996337778862885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 patternType="solid">
          <fgColor theme="7" tint="0.59996337778862885"/>
          <bgColor theme="7" tint="0.59996337778862885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theme="5" tint="0.59996337778862885"/>
          <bgColor theme="5" tint="0.59996337778862885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 patternType="solid">
          <fgColor theme="7" tint="0.59996337778862885"/>
          <bgColor theme="7" tint="0.59996337778862885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theme="5" tint="0.59996337778862885"/>
          <bgColor theme="5" tint="0.59996337778862885"/>
        </patternFill>
      </fill>
    </dxf>
    <dxf>
      <fill>
        <patternFill patternType="solid">
          <fgColor theme="7" tint="0.59996337778862885"/>
          <bgColor theme="7" tint="0.59996337778862885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theme="5" tint="0.59996337778862885"/>
          <bgColor theme="5" tint="0.59996337778862885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 patternType="solid">
          <fgColor theme="7" tint="0.59996337778862885"/>
          <bgColor theme="7" tint="0.59996337778862885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theme="5" tint="0.59996337778862885"/>
          <bgColor theme="5" tint="0.59996337778862885"/>
        </patternFill>
      </fill>
    </dxf>
    <dxf>
      <fill>
        <patternFill patternType="solid">
          <fgColor theme="7" tint="0.59996337778862885"/>
          <bgColor theme="7" tint="0.59996337778862885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theme="5" tint="0.59996337778862885"/>
          <bgColor theme="5" tint="0.59996337778862885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 patternType="solid">
          <fgColor theme="7" tint="0.59996337778862885"/>
          <bgColor theme="7" tint="0.59996337778862885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theme="5" tint="0.59996337778862885"/>
          <bgColor theme="5" tint="0.59996337778862885"/>
        </patternFill>
      </fill>
    </dxf>
    <dxf>
      <fill>
        <patternFill patternType="solid">
          <fgColor theme="7" tint="0.59996337778862885"/>
          <bgColor theme="7" tint="0.59996337778862885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theme="5" tint="0.59996337778862885"/>
          <bgColor theme="5" tint="0.59996337778862885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 patternType="solid">
          <fgColor theme="7" tint="0.59996337778862885"/>
          <bgColor theme="7" tint="0.59996337778862885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theme="5" tint="0.59996337778862885"/>
          <bgColor theme="5" tint="0.59996337778862885"/>
        </patternFill>
      </fill>
    </dxf>
    <dxf>
      <fill>
        <patternFill patternType="solid">
          <fgColor theme="7" tint="0.59996337778862885"/>
          <bgColor theme="7" tint="0.59996337778862885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theme="5" tint="0.59996337778862885"/>
          <bgColor theme="5" tint="0.59996337778862885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 patternType="solid">
          <fgColor theme="7" tint="0.59996337778862885"/>
          <bgColor theme="7" tint="0.59996337778862885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theme="5" tint="0.59996337778862885"/>
          <bgColor theme="5" tint="0.59996337778862885"/>
        </patternFill>
      </fill>
    </dxf>
    <dxf>
      <fill>
        <patternFill patternType="solid">
          <fgColor theme="7" tint="0.59996337778862885"/>
          <bgColor theme="7" tint="0.59996337778862885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theme="5" tint="0.59996337778862885"/>
          <bgColor theme="5" tint="0.59996337778862885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 patternType="solid">
          <fgColor theme="7" tint="0.59996337778862885"/>
          <bgColor theme="7" tint="0.59996337778862885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theme="5" tint="0.59996337778862885"/>
          <bgColor theme="5" tint="0.59996337778862885"/>
        </patternFill>
      </fill>
    </dxf>
    <dxf>
      <fill>
        <patternFill patternType="solid">
          <fgColor theme="7" tint="0.59996337778862885"/>
          <bgColor theme="7" tint="0.59996337778862885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theme="5" tint="0.59996337778862885"/>
          <bgColor theme="5" tint="0.59996337778862885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 patternType="solid">
          <fgColor theme="7" tint="0.59996337778862885"/>
          <bgColor theme="7" tint="0.59996337778862885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theme="5" tint="0.59996337778862885"/>
          <bgColor theme="5" tint="0.59996337778862885"/>
        </patternFill>
      </fill>
    </dxf>
    <dxf>
      <fill>
        <patternFill patternType="solid">
          <fgColor theme="7" tint="0.59996337778862885"/>
          <bgColor theme="7" tint="0.59996337778862885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theme="5" tint="0.59996337778862885"/>
          <bgColor theme="5" tint="0.59996337778862885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 patternType="solid">
          <fgColor theme="7" tint="0.59996337778862885"/>
          <bgColor theme="7" tint="0.59996337778862885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theme="5" tint="0.59996337778862885"/>
          <bgColor theme="5" tint="0.59996337778862885"/>
        </patternFill>
      </fill>
    </dxf>
    <dxf>
      <fill>
        <patternFill patternType="solid">
          <fgColor theme="7" tint="0.59996337778862885"/>
          <bgColor theme="7" tint="0.59996337778862885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theme="5" tint="0.59996337778862885"/>
          <bgColor theme="5" tint="0.59996337778862885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 patternType="solid">
          <fgColor theme="7" tint="0.59996337778862885"/>
          <bgColor theme="7" tint="0.59996337778862885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theme="5" tint="0.59996337778862885"/>
          <bgColor theme="5" tint="0.59996337778862885"/>
        </patternFill>
      </fill>
    </dxf>
    <dxf>
      <fill>
        <patternFill patternType="solid">
          <fgColor theme="7" tint="0.59996337778862885"/>
          <bgColor theme="7" tint="0.59996337778862885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theme="5" tint="0.59996337778862885"/>
          <bgColor theme="5" tint="0.59996337778862885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 patternType="solid">
          <fgColor theme="7" tint="0.59996337778862885"/>
          <bgColor theme="7" tint="0.59996337778862885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theme="5" tint="0.59996337778862885"/>
          <bgColor theme="5" tint="0.59996337778862885"/>
        </patternFill>
      </fill>
    </dxf>
    <dxf>
      <fill>
        <patternFill patternType="solid">
          <fgColor theme="7" tint="0.59996337778862885"/>
          <bgColor theme="7" tint="0.59996337778862885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theme="5" tint="0.59996337778862885"/>
          <bgColor theme="5" tint="0.59996337778862885"/>
        </patternFill>
      </fill>
    </dxf>
  </dxfs>
  <tableStyles count="0" defaultTableStyle="TableStyleMedium2" defaultPivotStyle="PivotStyleLight16"/>
  <colors>
    <mruColors>
      <color rgb="FFFFFF99"/>
      <color rgb="FFFFFFCC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Relationship Id="rId30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Des points ou des axes sont implantés : Les travaux d’implantation sont préparés</a:t>
            </a:r>
          </a:p>
        </c:rich>
      </c:tx>
      <c:layout>
        <c:manualLayout>
          <c:xMode val="edge"/>
          <c:yMode val="edge"/>
          <c:x val="0.11910975620952474"/>
          <c:y val="3.6556463459625876E-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1559492563429571"/>
          <c:y val="0.23563326040969823"/>
          <c:w val="0.85662729658792647"/>
          <c:h val="0.62086532029145347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BILAN_C14!$E$7:$N$7</c:f>
              <c:strCache>
                <c:ptCount val="10"/>
                <c:pt idx="0">
                  <c:v>n°1</c:v>
                </c:pt>
                <c:pt idx="1">
                  <c:v>n°2</c:v>
                </c:pt>
                <c:pt idx="2">
                  <c:v>n°3</c:v>
                </c:pt>
                <c:pt idx="3">
                  <c:v>n°4</c:v>
                </c:pt>
                <c:pt idx="4">
                  <c:v>n°5</c:v>
                </c:pt>
                <c:pt idx="5">
                  <c:v>n°6</c:v>
                </c:pt>
                <c:pt idx="6">
                  <c:v>n°7</c:v>
                </c:pt>
                <c:pt idx="7">
                  <c:v>n°8</c:v>
                </c:pt>
                <c:pt idx="8">
                  <c:v>n°9</c:v>
                </c:pt>
                <c:pt idx="9">
                  <c:v>n°10</c:v>
                </c:pt>
              </c:strCache>
            </c:strRef>
          </c:cat>
          <c:val>
            <c:numRef>
              <c:f>BILAN_C14!$AV$10:$BE$10</c:f>
              <c:numCache>
                <c:formatCode>General</c:formatCode>
                <c:ptCount val="1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470-4CCD-9D20-7E81039235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7121519"/>
        <c:axId val="597120271"/>
      </c:lineChart>
      <c:catAx>
        <c:axId val="59712151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Activités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97120271"/>
        <c:crosses val="autoZero"/>
        <c:auto val="1"/>
        <c:lblAlgn val="ctr"/>
        <c:lblOffset val="100"/>
        <c:noMultiLvlLbl val="0"/>
      </c:catAx>
      <c:valAx>
        <c:axId val="597120271"/>
        <c:scaling>
          <c:orientation val="minMax"/>
          <c:max val="3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Indicateur</a:t>
                </a:r>
                <a:r>
                  <a:rPr lang="fr-FR" baseline="0"/>
                  <a:t> d'évaluation</a:t>
                </a:r>
                <a:endParaRPr lang="fr-F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97121519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Les relevés d’ouvrages sont réalisés : Dimensions</a:t>
            </a:r>
          </a:p>
        </c:rich>
      </c:tx>
      <c:layout>
        <c:manualLayout>
          <c:xMode val="edge"/>
          <c:yMode val="edge"/>
          <c:x val="0.14142450696897979"/>
          <c:y val="3.5557631035341079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1003937007874015"/>
          <c:y val="0.15535454985024211"/>
          <c:w val="0.85662729658792647"/>
          <c:h val="0.69934908141219843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BILAN_C14!$E$7:$N$7</c:f>
              <c:strCache>
                <c:ptCount val="10"/>
                <c:pt idx="0">
                  <c:v>n°1</c:v>
                </c:pt>
                <c:pt idx="1">
                  <c:v>n°2</c:v>
                </c:pt>
                <c:pt idx="2">
                  <c:v>n°3</c:v>
                </c:pt>
                <c:pt idx="3">
                  <c:v>n°4</c:v>
                </c:pt>
                <c:pt idx="4">
                  <c:v>n°5</c:v>
                </c:pt>
                <c:pt idx="5">
                  <c:v>n°6</c:v>
                </c:pt>
                <c:pt idx="6">
                  <c:v>n°7</c:v>
                </c:pt>
                <c:pt idx="7">
                  <c:v>n°8</c:v>
                </c:pt>
                <c:pt idx="8">
                  <c:v>n°9</c:v>
                </c:pt>
                <c:pt idx="9">
                  <c:v>n°10</c:v>
                </c:pt>
              </c:strCache>
            </c:strRef>
          </c:cat>
          <c:val>
            <c:numRef>
              <c:f>BILAN_C14!$AV$19:$BE$19</c:f>
              <c:numCache>
                <c:formatCode>General</c:formatCode>
                <c:ptCount val="1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614-4075-96B7-7A7FACFA93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7121519"/>
        <c:axId val="597120271"/>
      </c:lineChart>
      <c:catAx>
        <c:axId val="59712151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Activités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97120271"/>
        <c:crosses val="autoZero"/>
        <c:auto val="1"/>
        <c:lblAlgn val="ctr"/>
        <c:lblOffset val="100"/>
        <c:noMultiLvlLbl val="0"/>
      </c:catAx>
      <c:valAx>
        <c:axId val="597120271"/>
        <c:scaling>
          <c:orientation val="minMax"/>
          <c:max val="3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Indicateur</a:t>
                </a:r>
                <a:r>
                  <a:rPr lang="fr-FR" baseline="0"/>
                  <a:t> d'évaluation</a:t>
                </a:r>
                <a:endParaRPr lang="fr-F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97121519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Le protocole de réalisation des essais est assuré : l’objectif de l’essai est identifié en lien avec les exigences du projet</a:t>
            </a:r>
          </a:p>
        </c:rich>
      </c:tx>
      <c:layout>
        <c:manualLayout>
          <c:xMode val="edge"/>
          <c:yMode val="edge"/>
          <c:x val="0.11910975620952474"/>
          <c:y val="3.6556463459625876E-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1559492563429571"/>
          <c:y val="0.31767395085553585"/>
          <c:w val="0.85662729658792647"/>
          <c:h val="0.53882440195424808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BILAN_C15!$E$7:$N$7</c:f>
              <c:strCache>
                <c:ptCount val="10"/>
                <c:pt idx="0">
                  <c:v>n°1</c:v>
                </c:pt>
                <c:pt idx="1">
                  <c:v>n°2</c:v>
                </c:pt>
                <c:pt idx="2">
                  <c:v>n°3</c:v>
                </c:pt>
                <c:pt idx="3">
                  <c:v>n°4</c:v>
                </c:pt>
                <c:pt idx="4">
                  <c:v>n°5</c:v>
                </c:pt>
                <c:pt idx="5">
                  <c:v>n°6</c:v>
                </c:pt>
                <c:pt idx="6">
                  <c:v>n°7</c:v>
                </c:pt>
                <c:pt idx="7">
                  <c:v>n°8</c:v>
                </c:pt>
                <c:pt idx="8">
                  <c:v>n°9</c:v>
                </c:pt>
                <c:pt idx="9">
                  <c:v>n°10</c:v>
                </c:pt>
              </c:strCache>
            </c:strRef>
          </c:cat>
          <c:val>
            <c:numRef>
              <c:f>BILAN_C15!$AV$10:$BE$10</c:f>
              <c:numCache>
                <c:formatCode>General</c:formatCode>
                <c:ptCount val="1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EC4-4191-8729-052DA5261F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7121519"/>
        <c:axId val="597120271"/>
      </c:lineChart>
      <c:catAx>
        <c:axId val="59712151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Activités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97120271"/>
        <c:crosses val="autoZero"/>
        <c:auto val="1"/>
        <c:lblAlgn val="ctr"/>
        <c:lblOffset val="100"/>
        <c:noMultiLvlLbl val="0"/>
      </c:catAx>
      <c:valAx>
        <c:axId val="597120271"/>
        <c:scaling>
          <c:orientation val="minMax"/>
          <c:max val="3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Indicateur</a:t>
                </a:r>
                <a:r>
                  <a:rPr lang="fr-FR" baseline="0"/>
                  <a:t> d'évaluation</a:t>
                </a:r>
                <a:endParaRPr lang="fr-F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97121519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Le protocole de réalisation des essais est assuré : les paramètres à contrôler sont identifiés</a:t>
            </a:r>
          </a:p>
        </c:rich>
      </c:tx>
      <c:layout>
        <c:manualLayout>
          <c:xMode val="edge"/>
          <c:yMode val="edge"/>
          <c:x val="0.11910975620952474"/>
          <c:y val="3.6556463459625876E-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1559492563429571"/>
          <c:y val="0.22771998815868214"/>
          <c:w val="0.85662729658792647"/>
          <c:h val="0.62877821762731356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BILAN_C15!$E$7:$N$7</c:f>
              <c:strCache>
                <c:ptCount val="10"/>
                <c:pt idx="0">
                  <c:v>n°1</c:v>
                </c:pt>
                <c:pt idx="1">
                  <c:v>n°2</c:v>
                </c:pt>
                <c:pt idx="2">
                  <c:v>n°3</c:v>
                </c:pt>
                <c:pt idx="3">
                  <c:v>n°4</c:v>
                </c:pt>
                <c:pt idx="4">
                  <c:v>n°5</c:v>
                </c:pt>
                <c:pt idx="5">
                  <c:v>n°6</c:v>
                </c:pt>
                <c:pt idx="6">
                  <c:v>n°7</c:v>
                </c:pt>
                <c:pt idx="7">
                  <c:v>n°8</c:v>
                </c:pt>
                <c:pt idx="8">
                  <c:v>n°9</c:v>
                </c:pt>
                <c:pt idx="9">
                  <c:v>n°10</c:v>
                </c:pt>
              </c:strCache>
            </c:strRef>
          </c:cat>
          <c:val>
            <c:numRef>
              <c:f>BILAN_C15!$AV$11:$BE$11</c:f>
              <c:numCache>
                <c:formatCode>General</c:formatCode>
                <c:ptCount val="1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419-4439-B76C-65C762913A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7121519"/>
        <c:axId val="597120271"/>
      </c:lineChart>
      <c:catAx>
        <c:axId val="59712151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Activités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97120271"/>
        <c:crosses val="autoZero"/>
        <c:auto val="1"/>
        <c:lblAlgn val="ctr"/>
        <c:lblOffset val="100"/>
        <c:noMultiLvlLbl val="0"/>
      </c:catAx>
      <c:valAx>
        <c:axId val="597120271"/>
        <c:scaling>
          <c:orientation val="minMax"/>
          <c:max val="3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Indicateur</a:t>
                </a:r>
                <a:r>
                  <a:rPr lang="fr-FR" baseline="0"/>
                  <a:t> d'évaluation</a:t>
                </a:r>
                <a:endParaRPr lang="fr-F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97121519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Le protocole de réalisation des essais est assuré : le protocole est défini</a:t>
            </a:r>
          </a:p>
        </c:rich>
      </c:tx>
      <c:layout>
        <c:manualLayout>
          <c:xMode val="edge"/>
          <c:yMode val="edge"/>
          <c:x val="0.11910975620952474"/>
          <c:y val="3.6556463459625876E-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1559492563429571"/>
          <c:y val="0.24109278668037901"/>
          <c:w val="0.85662729658792647"/>
          <c:h val="0.61540585654077151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BILAN_C15!$E$7:$N$7</c:f>
              <c:strCache>
                <c:ptCount val="10"/>
                <c:pt idx="0">
                  <c:v>n°1</c:v>
                </c:pt>
                <c:pt idx="1">
                  <c:v>n°2</c:v>
                </c:pt>
                <c:pt idx="2">
                  <c:v>n°3</c:v>
                </c:pt>
                <c:pt idx="3">
                  <c:v>n°4</c:v>
                </c:pt>
                <c:pt idx="4">
                  <c:v>n°5</c:v>
                </c:pt>
                <c:pt idx="5">
                  <c:v>n°6</c:v>
                </c:pt>
                <c:pt idx="6">
                  <c:v>n°7</c:v>
                </c:pt>
                <c:pt idx="7">
                  <c:v>n°8</c:v>
                </c:pt>
                <c:pt idx="8">
                  <c:v>n°9</c:v>
                </c:pt>
                <c:pt idx="9">
                  <c:v>n°10</c:v>
                </c:pt>
              </c:strCache>
            </c:strRef>
          </c:cat>
          <c:val>
            <c:numRef>
              <c:f>BILAN_C15!$AV$12:$BE$12</c:f>
              <c:numCache>
                <c:formatCode>General</c:formatCode>
                <c:ptCount val="1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B05-4FB6-9817-DBE2DFFB73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7121519"/>
        <c:axId val="597120271"/>
      </c:lineChart>
      <c:catAx>
        <c:axId val="59712151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Activités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97120271"/>
        <c:crosses val="autoZero"/>
        <c:auto val="1"/>
        <c:lblAlgn val="ctr"/>
        <c:lblOffset val="100"/>
        <c:noMultiLvlLbl val="0"/>
      </c:catAx>
      <c:valAx>
        <c:axId val="597120271"/>
        <c:scaling>
          <c:orientation val="minMax"/>
          <c:max val="3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Indicateur</a:t>
                </a:r>
                <a:r>
                  <a:rPr lang="fr-FR" baseline="0"/>
                  <a:t> d'évaluation</a:t>
                </a:r>
                <a:endParaRPr lang="fr-F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97121519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 orientation="portrait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Le protocole de réalisation des essais est assuré : le matériel est préparé</a:t>
            </a:r>
          </a:p>
        </c:rich>
      </c:tx>
      <c:layout>
        <c:manualLayout>
          <c:xMode val="edge"/>
          <c:yMode val="edge"/>
          <c:x val="0.11910975620952474"/>
          <c:y val="3.6556463459625876E-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1559492563429571"/>
          <c:y val="0.23220632429302729"/>
          <c:w val="0.85662729658792647"/>
          <c:h val="0.62429193218657697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BILAN_C15!$E$7:$N$7</c:f>
              <c:strCache>
                <c:ptCount val="10"/>
                <c:pt idx="0">
                  <c:v>n°1</c:v>
                </c:pt>
                <c:pt idx="1">
                  <c:v>n°2</c:v>
                </c:pt>
                <c:pt idx="2">
                  <c:v>n°3</c:v>
                </c:pt>
                <c:pt idx="3">
                  <c:v>n°4</c:v>
                </c:pt>
                <c:pt idx="4">
                  <c:v>n°5</c:v>
                </c:pt>
                <c:pt idx="5">
                  <c:v>n°6</c:v>
                </c:pt>
                <c:pt idx="6">
                  <c:v>n°7</c:v>
                </c:pt>
                <c:pt idx="7">
                  <c:v>n°8</c:v>
                </c:pt>
                <c:pt idx="8">
                  <c:v>n°9</c:v>
                </c:pt>
                <c:pt idx="9">
                  <c:v>n°10</c:v>
                </c:pt>
              </c:strCache>
            </c:strRef>
          </c:cat>
          <c:val>
            <c:numRef>
              <c:f>BILAN_C15!$AV$13:$BE$13</c:f>
              <c:numCache>
                <c:formatCode>General</c:formatCode>
                <c:ptCount val="1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481-4C9D-A896-FAD420B49E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7121519"/>
        <c:axId val="597120271"/>
      </c:lineChart>
      <c:catAx>
        <c:axId val="59712151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Activités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97120271"/>
        <c:crosses val="autoZero"/>
        <c:auto val="1"/>
        <c:lblAlgn val="ctr"/>
        <c:lblOffset val="100"/>
        <c:noMultiLvlLbl val="0"/>
      </c:catAx>
      <c:valAx>
        <c:axId val="597120271"/>
        <c:scaling>
          <c:orientation val="minMax"/>
          <c:max val="3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Indicateur</a:t>
                </a:r>
                <a:r>
                  <a:rPr lang="fr-FR" baseline="0"/>
                  <a:t> d'évaluation</a:t>
                </a:r>
                <a:endParaRPr lang="fr-F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97121519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Le protocole de réalisation des essais est assuré :  l’essai est réalisé</a:t>
            </a:r>
          </a:p>
        </c:rich>
      </c:tx>
      <c:layout>
        <c:manualLayout>
          <c:xMode val="edge"/>
          <c:yMode val="edge"/>
          <c:x val="0.11910975620952474"/>
          <c:y val="3.6556463459625876E-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1559492563429571"/>
          <c:y val="0.23220632429302729"/>
          <c:w val="0.85662729658792647"/>
          <c:h val="0.62429193218657697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BILAN_C15!$E$7:$N$7</c:f>
              <c:strCache>
                <c:ptCount val="10"/>
                <c:pt idx="0">
                  <c:v>n°1</c:v>
                </c:pt>
                <c:pt idx="1">
                  <c:v>n°2</c:v>
                </c:pt>
                <c:pt idx="2">
                  <c:v>n°3</c:v>
                </c:pt>
                <c:pt idx="3">
                  <c:v>n°4</c:v>
                </c:pt>
                <c:pt idx="4">
                  <c:v>n°5</c:v>
                </c:pt>
                <c:pt idx="5">
                  <c:v>n°6</c:v>
                </c:pt>
                <c:pt idx="6">
                  <c:v>n°7</c:v>
                </c:pt>
                <c:pt idx="7">
                  <c:v>n°8</c:v>
                </c:pt>
                <c:pt idx="8">
                  <c:v>n°9</c:v>
                </c:pt>
                <c:pt idx="9">
                  <c:v>n°10</c:v>
                </c:pt>
              </c:strCache>
            </c:strRef>
          </c:cat>
          <c:val>
            <c:numRef>
              <c:f>BILAN_C15!$AV$14:$BE$14</c:f>
              <c:numCache>
                <c:formatCode>General</c:formatCode>
                <c:ptCount val="1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519-4916-99AE-1B94A96454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7121519"/>
        <c:axId val="597120271"/>
      </c:lineChart>
      <c:catAx>
        <c:axId val="59712151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Activités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97120271"/>
        <c:crosses val="autoZero"/>
        <c:auto val="1"/>
        <c:lblAlgn val="ctr"/>
        <c:lblOffset val="100"/>
        <c:noMultiLvlLbl val="0"/>
      </c:catAx>
      <c:valAx>
        <c:axId val="597120271"/>
        <c:scaling>
          <c:orientation val="minMax"/>
          <c:max val="3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Indicateur</a:t>
                </a:r>
                <a:r>
                  <a:rPr lang="fr-FR" baseline="0"/>
                  <a:t> d'évaluation</a:t>
                </a:r>
                <a:endParaRPr lang="fr-F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97121519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Le protocole de réalisation des essais est assuré : les résultats sont exploités et analysés</a:t>
            </a:r>
          </a:p>
        </c:rich>
      </c:tx>
      <c:layout>
        <c:manualLayout>
          <c:xMode val="edge"/>
          <c:yMode val="edge"/>
          <c:x val="0.11910975620952474"/>
          <c:y val="3.6556463459625876E-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1559492563429571"/>
          <c:y val="0.23669274087199693"/>
          <c:w val="0.85662729658792647"/>
          <c:h val="0.61980551560760733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BILAN_C15!$E$7:$N$7</c:f>
              <c:strCache>
                <c:ptCount val="10"/>
                <c:pt idx="0">
                  <c:v>n°1</c:v>
                </c:pt>
                <c:pt idx="1">
                  <c:v>n°2</c:v>
                </c:pt>
                <c:pt idx="2">
                  <c:v>n°3</c:v>
                </c:pt>
                <c:pt idx="3">
                  <c:v>n°4</c:v>
                </c:pt>
                <c:pt idx="4">
                  <c:v>n°5</c:v>
                </c:pt>
                <c:pt idx="5">
                  <c:v>n°6</c:v>
                </c:pt>
                <c:pt idx="6">
                  <c:v>n°7</c:v>
                </c:pt>
                <c:pt idx="7">
                  <c:v>n°8</c:v>
                </c:pt>
                <c:pt idx="8">
                  <c:v>n°9</c:v>
                </c:pt>
                <c:pt idx="9">
                  <c:v>n°10</c:v>
                </c:pt>
              </c:strCache>
            </c:strRef>
          </c:cat>
          <c:val>
            <c:numRef>
              <c:f>BILAN_C15!$AV$15:$BE$15</c:f>
              <c:numCache>
                <c:formatCode>General</c:formatCode>
                <c:ptCount val="1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4A4-48F0-BBC0-A3D7344163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7121519"/>
        <c:axId val="597120271"/>
      </c:lineChart>
      <c:catAx>
        <c:axId val="59712151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Activités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97120271"/>
        <c:crosses val="autoZero"/>
        <c:auto val="1"/>
        <c:lblAlgn val="ctr"/>
        <c:lblOffset val="100"/>
        <c:noMultiLvlLbl val="0"/>
      </c:catAx>
      <c:valAx>
        <c:axId val="597120271"/>
        <c:scaling>
          <c:orientation val="minMax"/>
          <c:max val="3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Indicateur</a:t>
                </a:r>
                <a:r>
                  <a:rPr lang="fr-FR" baseline="0"/>
                  <a:t> d'évaluation</a:t>
                </a:r>
                <a:endParaRPr lang="fr-F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97121519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Les caractéristiques environnementales et le bilan carbone sont analysés</a:t>
            </a:r>
          </a:p>
        </c:rich>
      </c:tx>
      <c:layout>
        <c:manualLayout>
          <c:xMode val="edge"/>
          <c:yMode val="edge"/>
          <c:x val="0.11910975620952474"/>
          <c:y val="3.6556463459625876E-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1559492563429571"/>
          <c:y val="0.25471260075531255"/>
          <c:w val="0.85662729658792647"/>
          <c:h val="0.60178611690434591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BILAN_C15!$E$7:$N$7</c:f>
              <c:strCache>
                <c:ptCount val="10"/>
                <c:pt idx="0">
                  <c:v>n°1</c:v>
                </c:pt>
                <c:pt idx="1">
                  <c:v>n°2</c:v>
                </c:pt>
                <c:pt idx="2">
                  <c:v>n°3</c:v>
                </c:pt>
                <c:pt idx="3">
                  <c:v>n°4</c:v>
                </c:pt>
                <c:pt idx="4">
                  <c:v>n°5</c:v>
                </c:pt>
                <c:pt idx="5">
                  <c:v>n°6</c:v>
                </c:pt>
                <c:pt idx="6">
                  <c:v>n°7</c:v>
                </c:pt>
                <c:pt idx="7">
                  <c:v>n°8</c:v>
                </c:pt>
                <c:pt idx="8">
                  <c:v>n°9</c:v>
                </c:pt>
                <c:pt idx="9">
                  <c:v>n°10</c:v>
                </c:pt>
              </c:strCache>
            </c:strRef>
          </c:cat>
          <c:val>
            <c:numRef>
              <c:f>BILAN_C15!$AV$16:$BE$16</c:f>
              <c:numCache>
                <c:formatCode>General</c:formatCode>
                <c:ptCount val="1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BCD-4A4B-A41E-30F8DB52E5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7121519"/>
        <c:axId val="597120271"/>
      </c:lineChart>
      <c:catAx>
        <c:axId val="59712151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Activités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97120271"/>
        <c:crosses val="autoZero"/>
        <c:auto val="1"/>
        <c:lblAlgn val="ctr"/>
        <c:lblOffset val="100"/>
        <c:noMultiLvlLbl val="0"/>
      </c:catAx>
      <c:valAx>
        <c:axId val="597120271"/>
        <c:scaling>
          <c:orientation val="minMax"/>
          <c:max val="3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Indicateur</a:t>
                </a:r>
                <a:r>
                  <a:rPr lang="fr-FR" baseline="0"/>
                  <a:t> d'évaluation</a:t>
                </a:r>
                <a:endParaRPr lang="fr-F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97121519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Les traits de niveau sont positionnés</a:t>
            </a:r>
          </a:p>
        </c:rich>
      </c:tx>
      <c:layout>
        <c:manualLayout>
          <c:xMode val="edge"/>
          <c:yMode val="edge"/>
          <c:x val="0.21184600756851577"/>
          <c:y val="8.2206570414461878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1003937007874015"/>
          <c:y val="0.23175613077579685"/>
          <c:w val="0.85662729658792647"/>
          <c:h val="0.62294722430589888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BILAN_C14!$E$7:$N$7</c:f>
              <c:strCache>
                <c:ptCount val="10"/>
                <c:pt idx="0">
                  <c:v>n°1</c:v>
                </c:pt>
                <c:pt idx="1">
                  <c:v>n°2</c:v>
                </c:pt>
                <c:pt idx="2">
                  <c:v>n°3</c:v>
                </c:pt>
                <c:pt idx="3">
                  <c:v>n°4</c:v>
                </c:pt>
                <c:pt idx="4">
                  <c:v>n°5</c:v>
                </c:pt>
                <c:pt idx="5">
                  <c:v>n°6</c:v>
                </c:pt>
                <c:pt idx="6">
                  <c:v>n°7</c:v>
                </c:pt>
                <c:pt idx="7">
                  <c:v>n°8</c:v>
                </c:pt>
                <c:pt idx="8">
                  <c:v>n°9</c:v>
                </c:pt>
                <c:pt idx="9">
                  <c:v>n°10</c:v>
                </c:pt>
              </c:strCache>
            </c:strRef>
          </c:cat>
          <c:val>
            <c:numRef>
              <c:f>BILAN_C14!$AV$14:$BE$14</c:f>
              <c:numCache>
                <c:formatCode>General</c:formatCode>
                <c:ptCount val="1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F4C-4895-BC33-F84012F4D2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7121519"/>
        <c:axId val="597120271"/>
      </c:lineChart>
      <c:catAx>
        <c:axId val="59712151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Activités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97120271"/>
        <c:crosses val="autoZero"/>
        <c:auto val="1"/>
        <c:lblAlgn val="ctr"/>
        <c:lblOffset val="100"/>
        <c:noMultiLvlLbl val="0"/>
      </c:catAx>
      <c:valAx>
        <c:axId val="597120271"/>
        <c:scaling>
          <c:orientation val="minMax"/>
          <c:max val="3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Indicateur</a:t>
                </a:r>
                <a:r>
                  <a:rPr lang="fr-FR" baseline="0"/>
                  <a:t> d'évaluation</a:t>
                </a:r>
                <a:endParaRPr lang="fr-F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97121519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t" anchorCtr="0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Des points ou des axes sont implantés : Les données d’implantation et de contrôle sont établies de manière informatique</a:t>
            </a:r>
          </a:p>
        </c:rich>
      </c:tx>
      <c:layout>
        <c:manualLayout>
          <c:xMode val="edge"/>
          <c:yMode val="edge"/>
          <c:x val="0.14582865139791248"/>
          <c:y val="4.2029210395842873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t" anchorCtr="0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9.059492563429572E-2"/>
          <c:y val="0.32470842998293914"/>
          <c:w val="0.85662729658792647"/>
          <c:h val="0.54419262620128162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BILAN_C14!$E$7:$N$7</c:f>
              <c:strCache>
                <c:ptCount val="10"/>
                <c:pt idx="0">
                  <c:v>n°1</c:v>
                </c:pt>
                <c:pt idx="1">
                  <c:v>n°2</c:v>
                </c:pt>
                <c:pt idx="2">
                  <c:v>n°3</c:v>
                </c:pt>
                <c:pt idx="3">
                  <c:v>n°4</c:v>
                </c:pt>
                <c:pt idx="4">
                  <c:v>n°5</c:v>
                </c:pt>
                <c:pt idx="5">
                  <c:v>n°6</c:v>
                </c:pt>
                <c:pt idx="6">
                  <c:v>n°7</c:v>
                </c:pt>
                <c:pt idx="7">
                  <c:v>n°8</c:v>
                </c:pt>
                <c:pt idx="8">
                  <c:v>n°9</c:v>
                </c:pt>
                <c:pt idx="9">
                  <c:v>n°10</c:v>
                </c:pt>
              </c:strCache>
            </c:strRef>
          </c:cat>
          <c:val>
            <c:numRef>
              <c:f>BILAN_C14!$AV$11:$BE$11</c:f>
              <c:numCache>
                <c:formatCode>General</c:formatCode>
                <c:ptCount val="1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67E-4716-AEF2-E271083941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7121519"/>
        <c:axId val="597120271"/>
      </c:lineChart>
      <c:catAx>
        <c:axId val="59712151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Activités</a:t>
                </a:r>
              </a:p>
            </c:rich>
          </c:tx>
          <c:layout>
            <c:manualLayout>
              <c:xMode val="edge"/>
              <c:yMode val="edge"/>
              <c:x val="0.45404046369203843"/>
              <c:y val="0.920395820438117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97120271"/>
        <c:crosses val="autoZero"/>
        <c:auto val="1"/>
        <c:lblAlgn val="ctr"/>
        <c:lblOffset val="100"/>
        <c:noMultiLvlLbl val="0"/>
      </c:catAx>
      <c:valAx>
        <c:axId val="597120271"/>
        <c:scaling>
          <c:orientation val="minMax"/>
          <c:max val="3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Indicateur</a:t>
                </a:r>
                <a:r>
                  <a:rPr lang="fr-FR" baseline="0"/>
                  <a:t> d'évaluation</a:t>
                </a:r>
                <a:endParaRPr lang="fr-F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97121519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Les relevés d’ouvrages sont réalisés : Géométrie</a:t>
            </a:r>
          </a:p>
        </c:rich>
      </c:tx>
      <c:layout>
        <c:manualLayout>
          <c:xMode val="edge"/>
          <c:yMode val="edge"/>
          <c:x val="8.9638850526268687E-2"/>
          <c:y val="3.1297621809374021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1003937007874015"/>
          <c:y val="0.16490470280231026"/>
          <c:w val="0.85662729658792647"/>
          <c:h val="0.68979860709791252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BILAN_C14!$E$7:$N$7</c:f>
              <c:strCache>
                <c:ptCount val="10"/>
                <c:pt idx="0">
                  <c:v>n°1</c:v>
                </c:pt>
                <c:pt idx="1">
                  <c:v>n°2</c:v>
                </c:pt>
                <c:pt idx="2">
                  <c:v>n°3</c:v>
                </c:pt>
                <c:pt idx="3">
                  <c:v>n°4</c:v>
                </c:pt>
                <c:pt idx="4">
                  <c:v>n°5</c:v>
                </c:pt>
                <c:pt idx="5">
                  <c:v>n°6</c:v>
                </c:pt>
                <c:pt idx="6">
                  <c:v>n°7</c:v>
                </c:pt>
                <c:pt idx="7">
                  <c:v>n°8</c:v>
                </c:pt>
                <c:pt idx="8">
                  <c:v>n°9</c:v>
                </c:pt>
                <c:pt idx="9">
                  <c:v>n°10</c:v>
                </c:pt>
              </c:strCache>
            </c:strRef>
          </c:cat>
          <c:val>
            <c:numRef>
              <c:f>BILAN_C14!$AV$18:$BE$18</c:f>
              <c:numCache>
                <c:formatCode>General</c:formatCode>
                <c:ptCount val="1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E25-4C4A-B53A-FB4D8647DC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7121519"/>
        <c:axId val="597120271"/>
      </c:lineChart>
      <c:catAx>
        <c:axId val="59712151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Activités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97120271"/>
        <c:crosses val="autoZero"/>
        <c:auto val="1"/>
        <c:lblAlgn val="ctr"/>
        <c:lblOffset val="100"/>
        <c:noMultiLvlLbl val="0"/>
      </c:catAx>
      <c:valAx>
        <c:axId val="597120271"/>
        <c:scaling>
          <c:orientation val="minMax"/>
          <c:max val="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Indicateur</a:t>
                </a:r>
                <a:r>
                  <a:rPr lang="fr-FR" baseline="0"/>
                  <a:t> d'évaluation</a:t>
                </a:r>
                <a:endParaRPr lang="fr-F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97121519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Les relevés d’ouvrages sont réalisés :</a:t>
            </a:r>
            <a:r>
              <a:rPr lang="fr-FR" baseline="0"/>
              <a:t> </a:t>
            </a:r>
            <a:r>
              <a:rPr lang="fr-FR"/>
              <a:t>Positionnement</a:t>
            </a:r>
          </a:p>
        </c:rich>
      </c:tx>
      <c:layout>
        <c:manualLayout>
          <c:xMode val="edge"/>
          <c:yMode val="edge"/>
          <c:x val="0.21396689928538462"/>
          <c:y val="2.576753090212946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1003937007874015"/>
          <c:y val="0.24918036223214751"/>
          <c:w val="0.85662729658792647"/>
          <c:h val="0.60924958212642333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BILAN_C14!$E$7:$N$7</c:f>
              <c:strCache>
                <c:ptCount val="10"/>
                <c:pt idx="0">
                  <c:v>n°1</c:v>
                </c:pt>
                <c:pt idx="1">
                  <c:v>n°2</c:v>
                </c:pt>
                <c:pt idx="2">
                  <c:v>n°3</c:v>
                </c:pt>
                <c:pt idx="3">
                  <c:v>n°4</c:v>
                </c:pt>
                <c:pt idx="4">
                  <c:v>n°5</c:v>
                </c:pt>
                <c:pt idx="5">
                  <c:v>n°6</c:v>
                </c:pt>
                <c:pt idx="6">
                  <c:v>n°7</c:v>
                </c:pt>
                <c:pt idx="7">
                  <c:v>n°8</c:v>
                </c:pt>
                <c:pt idx="8">
                  <c:v>n°9</c:v>
                </c:pt>
                <c:pt idx="9">
                  <c:v>n°10</c:v>
                </c:pt>
              </c:strCache>
            </c:strRef>
          </c:cat>
          <c:val>
            <c:numRef>
              <c:f>BILAN_C14!$AV$20:$BE$20</c:f>
              <c:numCache>
                <c:formatCode>General</c:formatCode>
                <c:ptCount val="1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5CD-4C20-904E-CA3C06ECD3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7121519"/>
        <c:axId val="597120271"/>
      </c:lineChart>
      <c:catAx>
        <c:axId val="59712151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Activités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97120271"/>
        <c:crosses val="autoZero"/>
        <c:auto val="1"/>
        <c:lblAlgn val="ctr"/>
        <c:lblOffset val="100"/>
        <c:noMultiLvlLbl val="0"/>
      </c:catAx>
      <c:valAx>
        <c:axId val="597120271"/>
        <c:scaling>
          <c:orientation val="minMax"/>
          <c:max val="3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Indicateur</a:t>
                </a:r>
                <a:r>
                  <a:rPr lang="fr-FR" baseline="0"/>
                  <a:t> d'évaluation</a:t>
                </a:r>
                <a:endParaRPr lang="fr-F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97121519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Les interfaces sont validées</a:t>
            </a:r>
          </a:p>
        </c:rich>
      </c:tx>
      <c:layout>
        <c:manualLayout>
          <c:xMode val="edge"/>
          <c:yMode val="edge"/>
          <c:x val="0.26747447464557106"/>
          <c:y val="3.5557631035341079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1003937007874015"/>
          <c:y val="0.23175613077579685"/>
          <c:w val="0.85662729658792647"/>
          <c:h val="0.62294722430589888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BILAN_C14!$E$7:$N$7</c:f>
              <c:strCache>
                <c:ptCount val="10"/>
                <c:pt idx="0">
                  <c:v>n°1</c:v>
                </c:pt>
                <c:pt idx="1">
                  <c:v>n°2</c:v>
                </c:pt>
                <c:pt idx="2">
                  <c:v>n°3</c:v>
                </c:pt>
                <c:pt idx="3">
                  <c:v>n°4</c:v>
                </c:pt>
                <c:pt idx="4">
                  <c:v>n°5</c:v>
                </c:pt>
                <c:pt idx="5">
                  <c:v>n°6</c:v>
                </c:pt>
                <c:pt idx="6">
                  <c:v>n°7</c:v>
                </c:pt>
                <c:pt idx="7">
                  <c:v>n°8</c:v>
                </c:pt>
                <c:pt idx="8">
                  <c:v>n°9</c:v>
                </c:pt>
                <c:pt idx="9">
                  <c:v>n°10</c:v>
                </c:pt>
              </c:strCache>
            </c:strRef>
          </c:cat>
          <c:val>
            <c:numRef>
              <c:f>BILAN_C14!$AV$15:$BE$15</c:f>
              <c:numCache>
                <c:formatCode>General</c:formatCode>
                <c:ptCount val="1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EDD-47E0-935A-6C2D11E215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7121519"/>
        <c:axId val="597120271"/>
      </c:lineChart>
      <c:catAx>
        <c:axId val="59712151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Activités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97120271"/>
        <c:crosses val="autoZero"/>
        <c:auto val="1"/>
        <c:lblAlgn val="ctr"/>
        <c:lblOffset val="100"/>
        <c:noMultiLvlLbl val="0"/>
      </c:catAx>
      <c:valAx>
        <c:axId val="597120271"/>
        <c:scaling>
          <c:orientation val="minMax"/>
          <c:max val="3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Indicateur</a:t>
                </a:r>
                <a:r>
                  <a:rPr lang="fr-FR" baseline="0"/>
                  <a:t> d'évaluation</a:t>
                </a:r>
                <a:endParaRPr lang="fr-F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97121519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Des coffrages, des inserts, sont tracés pour les ouvrages courants</a:t>
            </a:r>
          </a:p>
        </c:rich>
      </c:tx>
      <c:layout>
        <c:manualLayout>
          <c:xMode val="edge"/>
          <c:yMode val="edge"/>
          <c:x val="0.11769662121772793"/>
          <c:y val="6.3215719234416864E-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072615923009624"/>
          <c:y val="0.23049127644662176"/>
          <c:w val="0.85662729658792647"/>
          <c:h val="0.64198998910545246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BILAN_C14!$E$7:$N$7</c:f>
              <c:strCache>
                <c:ptCount val="10"/>
                <c:pt idx="0">
                  <c:v>n°1</c:v>
                </c:pt>
                <c:pt idx="1">
                  <c:v>n°2</c:v>
                </c:pt>
                <c:pt idx="2">
                  <c:v>n°3</c:v>
                </c:pt>
                <c:pt idx="3">
                  <c:v>n°4</c:v>
                </c:pt>
                <c:pt idx="4">
                  <c:v>n°5</c:v>
                </c:pt>
                <c:pt idx="5">
                  <c:v>n°6</c:v>
                </c:pt>
                <c:pt idx="6">
                  <c:v>n°7</c:v>
                </c:pt>
                <c:pt idx="7">
                  <c:v>n°8</c:v>
                </c:pt>
                <c:pt idx="8">
                  <c:v>n°9</c:v>
                </c:pt>
                <c:pt idx="9">
                  <c:v>n°10</c:v>
                </c:pt>
              </c:strCache>
            </c:strRef>
          </c:cat>
          <c:val>
            <c:numRef>
              <c:f>BILAN_C14!$AV$16:$BE$16</c:f>
              <c:numCache>
                <c:formatCode>General</c:formatCode>
                <c:ptCount val="1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715-42E2-BC43-C016059720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7121519"/>
        <c:axId val="597120271"/>
      </c:lineChart>
      <c:catAx>
        <c:axId val="59712151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Activités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97120271"/>
        <c:crosses val="autoZero"/>
        <c:auto val="1"/>
        <c:lblAlgn val="ctr"/>
        <c:lblOffset val="100"/>
        <c:noMultiLvlLbl val="0"/>
      </c:catAx>
      <c:valAx>
        <c:axId val="597120271"/>
        <c:scaling>
          <c:orientation val="minMax"/>
          <c:max val="3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Indicateur</a:t>
                </a:r>
                <a:r>
                  <a:rPr lang="fr-FR" baseline="0"/>
                  <a:t> d'évaluation</a:t>
                </a:r>
                <a:endParaRPr lang="fr-F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97121519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400" b="0" i="0" u="none" strike="noStrike" baseline="0">
                <a:effectLst/>
              </a:rPr>
              <a:t>Des points ou des axes sont implantés : </a:t>
            </a:r>
            <a:r>
              <a:rPr lang="fr-FR"/>
              <a:t>Les implantations sont réalisées</a:t>
            </a:r>
          </a:p>
        </c:rich>
      </c:tx>
      <c:layout>
        <c:manualLayout>
          <c:xMode val="edge"/>
          <c:yMode val="edge"/>
          <c:x val="0.14874759201075871"/>
          <c:y val="9.387517349000769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1003937007874015"/>
          <c:y val="0.25720680807673785"/>
          <c:w val="0.85662729658792647"/>
          <c:h val="0.59354660417403604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BILAN_C14!$E$7:$N$7</c:f>
              <c:strCache>
                <c:ptCount val="10"/>
                <c:pt idx="0">
                  <c:v>n°1</c:v>
                </c:pt>
                <c:pt idx="1">
                  <c:v>n°2</c:v>
                </c:pt>
                <c:pt idx="2">
                  <c:v>n°3</c:v>
                </c:pt>
                <c:pt idx="3">
                  <c:v>n°4</c:v>
                </c:pt>
                <c:pt idx="4">
                  <c:v>n°5</c:v>
                </c:pt>
                <c:pt idx="5">
                  <c:v>n°6</c:v>
                </c:pt>
                <c:pt idx="6">
                  <c:v>n°7</c:v>
                </c:pt>
                <c:pt idx="7">
                  <c:v>n°8</c:v>
                </c:pt>
                <c:pt idx="8">
                  <c:v>n°9</c:v>
                </c:pt>
                <c:pt idx="9">
                  <c:v>n°10</c:v>
                </c:pt>
              </c:strCache>
            </c:strRef>
          </c:cat>
          <c:val>
            <c:numRef>
              <c:f>BILAN_C14!$AV$12:$BE$12</c:f>
              <c:numCache>
                <c:formatCode>General</c:formatCode>
                <c:ptCount val="1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C2E-49EC-807A-CC4695C9A8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7121519"/>
        <c:axId val="597120271"/>
      </c:lineChart>
      <c:catAx>
        <c:axId val="59712151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Activités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97120271"/>
        <c:crosses val="autoZero"/>
        <c:auto val="1"/>
        <c:lblAlgn val="ctr"/>
        <c:lblOffset val="100"/>
        <c:noMultiLvlLbl val="0"/>
      </c:catAx>
      <c:valAx>
        <c:axId val="597120271"/>
        <c:scaling>
          <c:orientation val="minMax"/>
          <c:max val="3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Indicateur</a:t>
                </a:r>
                <a:r>
                  <a:rPr lang="fr-FR" baseline="0"/>
                  <a:t> d'évaluation</a:t>
                </a:r>
                <a:endParaRPr lang="fr-F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97121519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400" b="0" i="0" u="none" strike="noStrike" baseline="0">
                <a:effectLst/>
              </a:rPr>
              <a:t>Des points ou des axes sont implantés : </a:t>
            </a:r>
            <a:r>
              <a:rPr lang="fr-FR"/>
              <a:t>Les implantations sont contrôlées</a:t>
            </a:r>
          </a:p>
        </c:rich>
      </c:tx>
      <c:layout>
        <c:manualLayout>
          <c:xMode val="edge"/>
          <c:yMode val="edge"/>
          <c:x val="0.14613754506837218"/>
          <c:y val="6.2529264067781704E-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1003937007874015"/>
          <c:y val="0.262115115705575"/>
          <c:w val="0.85662729658792647"/>
          <c:h val="0.60305304101294954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BILAN_C14!$E$7:$N$7</c:f>
              <c:strCache>
                <c:ptCount val="10"/>
                <c:pt idx="0">
                  <c:v>n°1</c:v>
                </c:pt>
                <c:pt idx="1">
                  <c:v>n°2</c:v>
                </c:pt>
                <c:pt idx="2">
                  <c:v>n°3</c:v>
                </c:pt>
                <c:pt idx="3">
                  <c:v>n°4</c:v>
                </c:pt>
                <c:pt idx="4">
                  <c:v>n°5</c:v>
                </c:pt>
                <c:pt idx="5">
                  <c:v>n°6</c:v>
                </c:pt>
                <c:pt idx="6">
                  <c:v>n°7</c:v>
                </c:pt>
                <c:pt idx="7">
                  <c:v>n°8</c:v>
                </c:pt>
                <c:pt idx="8">
                  <c:v>n°9</c:v>
                </c:pt>
                <c:pt idx="9">
                  <c:v>n°10</c:v>
                </c:pt>
              </c:strCache>
            </c:strRef>
          </c:cat>
          <c:val>
            <c:numRef>
              <c:f>BILAN_C14!$AV$13:$BE$13</c:f>
              <c:numCache>
                <c:formatCode>General</c:formatCode>
                <c:ptCount val="1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ACD-46DF-9C01-35151466F5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7121519"/>
        <c:axId val="597120271"/>
      </c:lineChart>
      <c:catAx>
        <c:axId val="59712151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Activités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97120271"/>
        <c:crosses val="autoZero"/>
        <c:auto val="1"/>
        <c:lblAlgn val="ctr"/>
        <c:lblOffset val="100"/>
        <c:noMultiLvlLbl val="0"/>
      </c:catAx>
      <c:valAx>
        <c:axId val="597120271"/>
        <c:scaling>
          <c:orientation val="minMax"/>
          <c:max val="3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Indicateur</a:t>
                </a:r>
                <a:r>
                  <a:rPr lang="fr-FR" baseline="0"/>
                  <a:t> d'évaluation</a:t>
                </a:r>
                <a:endParaRPr lang="fr-F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97121519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7" Type="http://schemas.openxmlformats.org/officeDocument/2006/relationships/chart" Target="../charts/chart17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6" Type="http://schemas.openxmlformats.org/officeDocument/2006/relationships/chart" Target="../charts/chart16.xml"/><Relationship Id="rId5" Type="http://schemas.openxmlformats.org/officeDocument/2006/relationships/chart" Target="../charts/chart15.xml"/><Relationship Id="rId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539900</xdr:colOff>
      <xdr:row>30</xdr:row>
      <xdr:rowOff>381000</xdr:rowOff>
    </xdr:from>
    <xdr:to>
      <xdr:col>8</xdr:col>
      <xdr:colOff>392792</xdr:colOff>
      <xdr:row>31</xdr:row>
      <xdr:rowOff>219226</xdr:rowOff>
    </xdr:to>
    <xdr:sp macro="" textlink="">
      <xdr:nvSpPr>
        <xdr:cNvPr id="2" name="Flèche à angle droit 1">
          <a:extLst>
            <a:ext uri="{FF2B5EF4-FFF2-40B4-BE49-F238E27FC236}">
              <a16:creationId xmlns:a16="http://schemas.microsoft.com/office/drawing/2014/main" id="{EFFFE502-4D8B-426A-ACB3-7B1A77DD430C}"/>
            </a:ext>
          </a:extLst>
        </xdr:cNvPr>
        <xdr:cNvSpPr/>
      </xdr:nvSpPr>
      <xdr:spPr bwMode="auto">
        <a:xfrm>
          <a:off x="12760475" y="15297150"/>
          <a:ext cx="2129367" cy="447826"/>
        </a:xfrm>
        <a:prstGeom prst="bentUpArrow">
          <a:avLst>
            <a:gd name="adj1" fmla="val 25000"/>
            <a:gd name="adj2" fmla="val 25000"/>
            <a:gd name="adj3" fmla="val 25000"/>
          </a:avLst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defRPr/>
          </a:pPr>
          <a:endParaRPr lang="fr-FR" sz="1100" b="1" cap="none" spc="0">
            <a:ln w="18000">
              <a:solidFill>
                <a:schemeClr val="accent2">
                  <a:satMod val="140000"/>
                </a:schemeClr>
              </a:solidFill>
              <a:prstDash val="solid"/>
              <a:miter lim="800000"/>
            </a:ln>
            <a:noFill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539900</xdr:colOff>
      <xdr:row>30</xdr:row>
      <xdr:rowOff>381000</xdr:rowOff>
    </xdr:from>
    <xdr:to>
      <xdr:col>8</xdr:col>
      <xdr:colOff>392792</xdr:colOff>
      <xdr:row>31</xdr:row>
      <xdr:rowOff>219226</xdr:rowOff>
    </xdr:to>
    <xdr:sp macro="" textlink="">
      <xdr:nvSpPr>
        <xdr:cNvPr id="2" name="Flèche à angle droit 1">
          <a:extLst>
            <a:ext uri="{FF2B5EF4-FFF2-40B4-BE49-F238E27FC236}">
              <a16:creationId xmlns:a16="http://schemas.microsoft.com/office/drawing/2014/main" id="{0A49DCBC-0428-4316-88BC-21AABD4372BC}"/>
            </a:ext>
          </a:extLst>
        </xdr:cNvPr>
        <xdr:cNvSpPr/>
      </xdr:nvSpPr>
      <xdr:spPr bwMode="auto">
        <a:xfrm>
          <a:off x="12779525" y="15640050"/>
          <a:ext cx="2129367" cy="447826"/>
        </a:xfrm>
        <a:prstGeom prst="bentUpArrow">
          <a:avLst>
            <a:gd name="adj1" fmla="val 25000"/>
            <a:gd name="adj2" fmla="val 25000"/>
            <a:gd name="adj3" fmla="val 25000"/>
          </a:avLst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defRPr/>
          </a:pPr>
          <a:endParaRPr lang="fr-FR" sz="1100" b="1" cap="none" spc="0">
            <a:ln w="18000">
              <a:solidFill>
                <a:schemeClr val="accent2">
                  <a:satMod val="140000"/>
                </a:schemeClr>
              </a:solidFill>
              <a:prstDash val="solid"/>
              <a:miter lim="800000"/>
            </a:ln>
            <a:noFill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52908</xdr:colOff>
      <xdr:row>29</xdr:row>
      <xdr:rowOff>44824</xdr:rowOff>
    </xdr:from>
    <xdr:to>
      <xdr:col>3</xdr:col>
      <xdr:colOff>2226849</xdr:colOff>
      <xdr:row>44</xdr:row>
      <xdr:rowOff>120862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2294485</xdr:colOff>
      <xdr:row>45</xdr:row>
      <xdr:rowOff>25134</xdr:rowOff>
    </xdr:from>
    <xdr:to>
      <xdr:col>12</xdr:col>
      <xdr:colOff>122464</xdr:colOff>
      <xdr:row>60</xdr:row>
      <xdr:rowOff>66995</xdr:rowOff>
    </xdr:to>
    <xdr:graphicFrame macro="">
      <xdr:nvGraphicFramePr>
        <xdr:cNvPr id="5" name="Graphique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2293845</xdr:colOff>
      <xdr:row>29</xdr:row>
      <xdr:rowOff>53149</xdr:rowOff>
    </xdr:from>
    <xdr:to>
      <xdr:col>12</xdr:col>
      <xdr:colOff>108859</xdr:colOff>
      <xdr:row>44</xdr:row>
      <xdr:rowOff>108618</xdr:rowOff>
    </xdr:to>
    <xdr:graphicFrame macro="">
      <xdr:nvGraphicFramePr>
        <xdr:cNvPr id="6" name="Graphique 5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33619</xdr:colOff>
      <xdr:row>77</xdr:row>
      <xdr:rowOff>135080</xdr:rowOff>
    </xdr:from>
    <xdr:to>
      <xdr:col>3</xdr:col>
      <xdr:colOff>2207687</xdr:colOff>
      <xdr:row>93</xdr:row>
      <xdr:rowOff>11751</xdr:rowOff>
    </xdr:to>
    <xdr:graphicFrame macro="">
      <xdr:nvGraphicFramePr>
        <xdr:cNvPr id="7" name="Graphique 6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269424</xdr:colOff>
      <xdr:row>77</xdr:row>
      <xdr:rowOff>142794</xdr:rowOff>
    </xdr:from>
    <xdr:to>
      <xdr:col>24</xdr:col>
      <xdr:colOff>775608</xdr:colOff>
      <xdr:row>92</xdr:row>
      <xdr:rowOff>136073</xdr:rowOff>
    </xdr:to>
    <xdr:graphicFrame macro="">
      <xdr:nvGraphicFramePr>
        <xdr:cNvPr id="9" name="Graphique 8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</xdr:col>
      <xdr:colOff>215265</xdr:colOff>
      <xdr:row>45</xdr:row>
      <xdr:rowOff>41382</xdr:rowOff>
    </xdr:from>
    <xdr:to>
      <xdr:col>24</xdr:col>
      <xdr:colOff>748392</xdr:colOff>
      <xdr:row>60</xdr:row>
      <xdr:rowOff>89502</xdr:rowOff>
    </xdr:to>
    <xdr:graphicFrame macro="">
      <xdr:nvGraphicFramePr>
        <xdr:cNvPr id="10" name="Graphique 9">
          <a:extLst>
            <a:ext uri="{FF2B5EF4-FFF2-40B4-BE49-F238E27FC236}">
              <a16:creationId xmlns:a16="http://schemas.microsoft.com/office/drawing/2014/main" id="{00000000-0008-0000-05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40422</xdr:colOff>
      <xdr:row>61</xdr:row>
      <xdr:rowOff>19562</xdr:rowOff>
    </xdr:from>
    <xdr:to>
      <xdr:col>3</xdr:col>
      <xdr:colOff>2205319</xdr:colOff>
      <xdr:row>77</xdr:row>
      <xdr:rowOff>15977</xdr:rowOff>
    </xdr:to>
    <xdr:graphicFrame macro="">
      <xdr:nvGraphicFramePr>
        <xdr:cNvPr id="11" name="Graphique 10">
          <a:extLst>
            <a:ext uri="{FF2B5EF4-FFF2-40B4-BE49-F238E27FC236}">
              <a16:creationId xmlns:a16="http://schemas.microsoft.com/office/drawing/2014/main" id="{00000000-0008-0000-05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</xdr:col>
      <xdr:colOff>222197</xdr:colOff>
      <xdr:row>29</xdr:row>
      <xdr:rowOff>77319</xdr:rowOff>
    </xdr:from>
    <xdr:to>
      <xdr:col>24</xdr:col>
      <xdr:colOff>734786</xdr:colOff>
      <xdr:row>44</xdr:row>
      <xdr:rowOff>143834</xdr:rowOff>
    </xdr:to>
    <xdr:graphicFrame macro="">
      <xdr:nvGraphicFramePr>
        <xdr:cNvPr id="12" name="Graphique 11">
          <a:extLst>
            <a:ext uri="{FF2B5EF4-FFF2-40B4-BE49-F238E27FC236}">
              <a16:creationId xmlns:a16="http://schemas.microsoft.com/office/drawing/2014/main" id="{00000000-0008-0000-05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</xdr:col>
      <xdr:colOff>49626</xdr:colOff>
      <xdr:row>45</xdr:row>
      <xdr:rowOff>22892</xdr:rowOff>
    </xdr:from>
    <xdr:to>
      <xdr:col>3</xdr:col>
      <xdr:colOff>2223567</xdr:colOff>
      <xdr:row>60</xdr:row>
      <xdr:rowOff>100612</xdr:rowOff>
    </xdr:to>
    <xdr:graphicFrame macro="">
      <xdr:nvGraphicFramePr>
        <xdr:cNvPr id="13" name="Graphique 12">
          <a:extLst>
            <a:ext uri="{FF2B5EF4-FFF2-40B4-BE49-F238E27FC236}">
              <a16:creationId xmlns:a16="http://schemas.microsoft.com/office/drawing/2014/main" id="{00000000-0008-0000-05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</xdr:col>
      <xdr:colOff>2305050</xdr:colOff>
      <xdr:row>77</xdr:row>
      <xdr:rowOff>139755</xdr:rowOff>
    </xdr:from>
    <xdr:to>
      <xdr:col>12</xdr:col>
      <xdr:colOff>176893</xdr:colOff>
      <xdr:row>93</xdr:row>
      <xdr:rowOff>18330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E342391B-DAA1-1A50-E872-3D7B389ED7F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1368137</xdr:colOff>
      <xdr:row>26</xdr:row>
      <xdr:rowOff>1662545</xdr:rowOff>
    </xdr:from>
    <xdr:to>
      <xdr:col>8</xdr:col>
      <xdr:colOff>260062</xdr:colOff>
      <xdr:row>27</xdr:row>
      <xdr:rowOff>212765</xdr:rowOff>
    </xdr:to>
    <xdr:sp macro="" textlink="">
      <xdr:nvSpPr>
        <xdr:cNvPr id="3" name="Flèche à angle droit 1">
          <a:extLst>
            <a:ext uri="{FF2B5EF4-FFF2-40B4-BE49-F238E27FC236}">
              <a16:creationId xmlns:a16="http://schemas.microsoft.com/office/drawing/2014/main" id="{51436D58-6BE6-41A5-8207-EA44C34D8048}"/>
            </a:ext>
          </a:extLst>
        </xdr:cNvPr>
        <xdr:cNvSpPr/>
      </xdr:nvSpPr>
      <xdr:spPr bwMode="auto">
        <a:xfrm>
          <a:off x="11308773" y="16625454"/>
          <a:ext cx="3429289" cy="420584"/>
        </a:xfrm>
        <a:prstGeom prst="bentUpArrow">
          <a:avLst>
            <a:gd name="adj1" fmla="val 25000"/>
            <a:gd name="adj2" fmla="val 25000"/>
            <a:gd name="adj3" fmla="val 25000"/>
          </a:avLst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defRPr/>
          </a:pPr>
          <a:endParaRPr lang="fr-FR" sz="1100" b="1" cap="none" spc="0">
            <a:ln w="18000">
              <a:solidFill>
                <a:schemeClr val="accent2">
                  <a:satMod val="140000"/>
                </a:schemeClr>
              </a:solidFill>
              <a:prstDash val="solid"/>
              <a:miter lim="800000"/>
            </a:ln>
            <a:noFill/>
          </a:endParaRP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1389408</xdr:colOff>
      <xdr:row>26</xdr:row>
      <xdr:rowOff>1481548</xdr:rowOff>
    </xdr:from>
    <xdr:to>
      <xdr:col>8</xdr:col>
      <xdr:colOff>246697</xdr:colOff>
      <xdr:row>27</xdr:row>
      <xdr:rowOff>187632</xdr:rowOff>
    </xdr:to>
    <xdr:sp macro="" textlink="">
      <xdr:nvSpPr>
        <xdr:cNvPr id="3" name="Flèche à angle droit 1">
          <a:extLst>
            <a:ext uri="{FF2B5EF4-FFF2-40B4-BE49-F238E27FC236}">
              <a16:creationId xmlns:a16="http://schemas.microsoft.com/office/drawing/2014/main" id="{39DF9C49-7F1E-4D26-BF9C-673491D66800}"/>
            </a:ext>
          </a:extLst>
        </xdr:cNvPr>
        <xdr:cNvSpPr/>
      </xdr:nvSpPr>
      <xdr:spPr bwMode="auto">
        <a:xfrm>
          <a:off x="11353386" y="16067222"/>
          <a:ext cx="3412724" cy="428867"/>
        </a:xfrm>
        <a:prstGeom prst="bentUpArrow">
          <a:avLst>
            <a:gd name="adj1" fmla="val 25000"/>
            <a:gd name="adj2" fmla="val 25000"/>
            <a:gd name="adj3" fmla="val 25000"/>
          </a:avLst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defRPr/>
          </a:pPr>
          <a:endParaRPr lang="fr-FR" sz="1100" b="1" cap="none" spc="0">
            <a:ln w="18000">
              <a:solidFill>
                <a:schemeClr val="accent2">
                  <a:satMod val="140000"/>
                </a:schemeClr>
              </a:solidFill>
              <a:prstDash val="solid"/>
              <a:miter lim="800000"/>
            </a:ln>
            <a:noFill/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1402773</xdr:colOff>
      <xdr:row>26</xdr:row>
      <xdr:rowOff>1333500</xdr:rowOff>
    </xdr:from>
    <xdr:to>
      <xdr:col>8</xdr:col>
      <xdr:colOff>260062</xdr:colOff>
      <xdr:row>27</xdr:row>
      <xdr:rowOff>230084</xdr:rowOff>
    </xdr:to>
    <xdr:sp macro="" textlink="">
      <xdr:nvSpPr>
        <xdr:cNvPr id="3" name="Flèche à angle droit 1">
          <a:extLst>
            <a:ext uri="{FF2B5EF4-FFF2-40B4-BE49-F238E27FC236}">
              <a16:creationId xmlns:a16="http://schemas.microsoft.com/office/drawing/2014/main" id="{3DEFEB8F-C6C0-4BFF-B55A-5DD47808F78D}"/>
            </a:ext>
          </a:extLst>
        </xdr:cNvPr>
        <xdr:cNvSpPr/>
      </xdr:nvSpPr>
      <xdr:spPr bwMode="auto">
        <a:xfrm>
          <a:off x="11343409" y="15898091"/>
          <a:ext cx="3394653" cy="437902"/>
        </a:xfrm>
        <a:prstGeom prst="bentUpArrow">
          <a:avLst>
            <a:gd name="adj1" fmla="val 25000"/>
            <a:gd name="adj2" fmla="val 25000"/>
            <a:gd name="adj3" fmla="val 25000"/>
          </a:avLst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defRPr/>
          </a:pPr>
          <a:endParaRPr lang="fr-FR" sz="1100" b="1" cap="none" spc="0">
            <a:ln w="18000">
              <a:solidFill>
                <a:schemeClr val="accent2">
                  <a:satMod val="140000"/>
                </a:schemeClr>
              </a:solidFill>
              <a:prstDash val="solid"/>
              <a:miter lim="800000"/>
            </a:ln>
            <a:noFill/>
          </a:endParaRP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1385455</xdr:colOff>
      <xdr:row>26</xdr:row>
      <xdr:rowOff>2043546</xdr:rowOff>
    </xdr:from>
    <xdr:to>
      <xdr:col>8</xdr:col>
      <xdr:colOff>250166</xdr:colOff>
      <xdr:row>27</xdr:row>
      <xdr:rowOff>174419</xdr:rowOff>
    </xdr:to>
    <xdr:sp macro="" textlink="">
      <xdr:nvSpPr>
        <xdr:cNvPr id="3" name="Flèche à angle droit 1">
          <a:extLst>
            <a:ext uri="{FF2B5EF4-FFF2-40B4-BE49-F238E27FC236}">
              <a16:creationId xmlns:a16="http://schemas.microsoft.com/office/drawing/2014/main" id="{7C6899CC-EE96-4ACA-A6C6-9CDF64BE9C8A}"/>
            </a:ext>
          </a:extLst>
        </xdr:cNvPr>
        <xdr:cNvSpPr/>
      </xdr:nvSpPr>
      <xdr:spPr bwMode="auto">
        <a:xfrm>
          <a:off x="11326091" y="16919864"/>
          <a:ext cx="3402075" cy="434191"/>
        </a:xfrm>
        <a:prstGeom prst="bentUpArrow">
          <a:avLst>
            <a:gd name="adj1" fmla="val 25000"/>
            <a:gd name="adj2" fmla="val 25000"/>
            <a:gd name="adj3" fmla="val 25000"/>
          </a:avLst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defRPr/>
          </a:pPr>
          <a:endParaRPr lang="fr-FR" sz="1100" b="1" cap="none" spc="0">
            <a:ln w="18000">
              <a:solidFill>
                <a:schemeClr val="accent2">
                  <a:satMod val="140000"/>
                </a:schemeClr>
              </a:solidFill>
              <a:prstDash val="solid"/>
              <a:miter lim="800000"/>
            </a:ln>
            <a:noFill/>
          </a:endParaRP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1391567</xdr:colOff>
      <xdr:row>26</xdr:row>
      <xdr:rowOff>1587161</xdr:rowOff>
    </xdr:from>
    <xdr:to>
      <xdr:col>8</xdr:col>
      <xdr:colOff>256278</xdr:colOff>
      <xdr:row>27</xdr:row>
      <xdr:rowOff>202943</xdr:rowOff>
    </xdr:to>
    <xdr:sp macro="" textlink="">
      <xdr:nvSpPr>
        <xdr:cNvPr id="3" name="Flèche à angle droit 1">
          <a:extLst>
            <a:ext uri="{FF2B5EF4-FFF2-40B4-BE49-F238E27FC236}">
              <a16:creationId xmlns:a16="http://schemas.microsoft.com/office/drawing/2014/main" id="{B6728533-411C-43D3-8F39-A7F229975EC0}"/>
            </a:ext>
          </a:extLst>
        </xdr:cNvPr>
        <xdr:cNvSpPr/>
      </xdr:nvSpPr>
      <xdr:spPr bwMode="auto">
        <a:xfrm>
          <a:off x="11353596" y="14966985"/>
          <a:ext cx="3414300" cy="431134"/>
        </a:xfrm>
        <a:prstGeom prst="bentUpArrow">
          <a:avLst>
            <a:gd name="adj1" fmla="val 25000"/>
            <a:gd name="adj2" fmla="val 25000"/>
            <a:gd name="adj3" fmla="val 25000"/>
          </a:avLst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defRPr/>
          </a:pPr>
          <a:endParaRPr lang="fr-FR" sz="1100" b="1" cap="none" spc="0">
            <a:ln w="18000">
              <a:solidFill>
                <a:schemeClr val="accent2">
                  <a:satMod val="140000"/>
                </a:schemeClr>
              </a:solidFill>
              <a:prstDash val="solid"/>
              <a:miter lim="800000"/>
            </a:ln>
            <a:noFill/>
          </a:endParaRP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1402772</xdr:colOff>
      <xdr:row>26</xdr:row>
      <xdr:rowOff>1593273</xdr:rowOff>
    </xdr:from>
    <xdr:to>
      <xdr:col>8</xdr:col>
      <xdr:colOff>267483</xdr:colOff>
      <xdr:row>27</xdr:row>
      <xdr:rowOff>174418</xdr:rowOff>
    </xdr:to>
    <xdr:sp macro="" textlink="">
      <xdr:nvSpPr>
        <xdr:cNvPr id="3" name="Flèche à angle droit 1">
          <a:extLst>
            <a:ext uri="{FF2B5EF4-FFF2-40B4-BE49-F238E27FC236}">
              <a16:creationId xmlns:a16="http://schemas.microsoft.com/office/drawing/2014/main" id="{BA669F48-3129-44AB-9531-3B2452E4E17A}"/>
            </a:ext>
          </a:extLst>
        </xdr:cNvPr>
        <xdr:cNvSpPr/>
      </xdr:nvSpPr>
      <xdr:spPr bwMode="auto">
        <a:xfrm>
          <a:off x="11343408" y="15066818"/>
          <a:ext cx="3402075" cy="434191"/>
        </a:xfrm>
        <a:prstGeom prst="bentUpArrow">
          <a:avLst>
            <a:gd name="adj1" fmla="val 25000"/>
            <a:gd name="adj2" fmla="val 25000"/>
            <a:gd name="adj3" fmla="val 25000"/>
          </a:avLst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defRPr/>
          </a:pPr>
          <a:endParaRPr lang="fr-FR" sz="1100" b="1" cap="none" spc="0">
            <a:ln w="18000">
              <a:solidFill>
                <a:schemeClr val="accent2">
                  <a:satMod val="140000"/>
                </a:schemeClr>
              </a:solidFill>
              <a:prstDash val="solid"/>
              <a:miter lim="800000"/>
            </a:ln>
            <a:noFill/>
          </a:endParaRP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1402773</xdr:colOff>
      <xdr:row>26</xdr:row>
      <xdr:rowOff>1558637</xdr:rowOff>
    </xdr:from>
    <xdr:to>
      <xdr:col>8</xdr:col>
      <xdr:colOff>267484</xdr:colOff>
      <xdr:row>27</xdr:row>
      <xdr:rowOff>209055</xdr:rowOff>
    </xdr:to>
    <xdr:sp macro="" textlink="">
      <xdr:nvSpPr>
        <xdr:cNvPr id="3" name="Flèche à angle droit 1">
          <a:extLst>
            <a:ext uri="{FF2B5EF4-FFF2-40B4-BE49-F238E27FC236}">
              <a16:creationId xmlns:a16="http://schemas.microsoft.com/office/drawing/2014/main" id="{C890E468-EB6A-4176-9112-D94BE545DF53}"/>
            </a:ext>
          </a:extLst>
        </xdr:cNvPr>
        <xdr:cNvSpPr/>
      </xdr:nvSpPr>
      <xdr:spPr bwMode="auto">
        <a:xfrm>
          <a:off x="11343409" y="14980228"/>
          <a:ext cx="3402075" cy="434191"/>
        </a:xfrm>
        <a:prstGeom prst="bentUpArrow">
          <a:avLst>
            <a:gd name="adj1" fmla="val 25000"/>
            <a:gd name="adj2" fmla="val 25000"/>
            <a:gd name="adj3" fmla="val 25000"/>
          </a:avLst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defRPr/>
          </a:pPr>
          <a:endParaRPr lang="fr-FR" sz="1100" b="1" cap="none" spc="0">
            <a:ln w="18000">
              <a:solidFill>
                <a:schemeClr val="accent2">
                  <a:satMod val="140000"/>
                </a:schemeClr>
              </a:solidFill>
              <a:prstDash val="solid"/>
              <a:miter lim="800000"/>
            </a:ln>
            <a:noFill/>
          </a:endParaRP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1402773</xdr:colOff>
      <xdr:row>26</xdr:row>
      <xdr:rowOff>1575954</xdr:rowOff>
    </xdr:from>
    <xdr:to>
      <xdr:col>8</xdr:col>
      <xdr:colOff>267484</xdr:colOff>
      <xdr:row>27</xdr:row>
      <xdr:rowOff>191736</xdr:rowOff>
    </xdr:to>
    <xdr:sp macro="" textlink="">
      <xdr:nvSpPr>
        <xdr:cNvPr id="3" name="Flèche à angle droit 1">
          <a:extLst>
            <a:ext uri="{FF2B5EF4-FFF2-40B4-BE49-F238E27FC236}">
              <a16:creationId xmlns:a16="http://schemas.microsoft.com/office/drawing/2014/main" id="{A5860ACF-2F7F-4C77-AC67-7298D458A371}"/>
            </a:ext>
          </a:extLst>
        </xdr:cNvPr>
        <xdr:cNvSpPr/>
      </xdr:nvSpPr>
      <xdr:spPr bwMode="auto">
        <a:xfrm>
          <a:off x="11343409" y="15066818"/>
          <a:ext cx="3402075" cy="434191"/>
        </a:xfrm>
        <a:prstGeom prst="bentUpArrow">
          <a:avLst>
            <a:gd name="adj1" fmla="val 25000"/>
            <a:gd name="adj2" fmla="val 25000"/>
            <a:gd name="adj3" fmla="val 25000"/>
          </a:avLst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defRPr/>
          </a:pPr>
          <a:endParaRPr lang="fr-FR" sz="1100" b="1" cap="none" spc="0">
            <a:ln w="18000">
              <a:solidFill>
                <a:schemeClr val="accent2">
                  <a:satMod val="140000"/>
                </a:schemeClr>
              </a:solidFill>
              <a:prstDash val="solid"/>
              <a:miter lim="800000"/>
            </a:ln>
            <a:noFill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539900</xdr:colOff>
      <xdr:row>30</xdr:row>
      <xdr:rowOff>381000</xdr:rowOff>
    </xdr:from>
    <xdr:to>
      <xdr:col>8</xdr:col>
      <xdr:colOff>392792</xdr:colOff>
      <xdr:row>31</xdr:row>
      <xdr:rowOff>219226</xdr:rowOff>
    </xdr:to>
    <xdr:sp macro="" textlink="">
      <xdr:nvSpPr>
        <xdr:cNvPr id="2" name="Flèche à angle droit 1">
          <a:extLst>
            <a:ext uri="{FF2B5EF4-FFF2-40B4-BE49-F238E27FC236}">
              <a16:creationId xmlns:a16="http://schemas.microsoft.com/office/drawing/2014/main" id="{BEC3F144-7EB4-491E-9713-C81BB4267B0B}"/>
            </a:ext>
          </a:extLst>
        </xdr:cNvPr>
        <xdr:cNvSpPr/>
      </xdr:nvSpPr>
      <xdr:spPr bwMode="auto">
        <a:xfrm>
          <a:off x="12779525" y="15640050"/>
          <a:ext cx="2129367" cy="447826"/>
        </a:xfrm>
        <a:prstGeom prst="bentUpArrow">
          <a:avLst>
            <a:gd name="adj1" fmla="val 25000"/>
            <a:gd name="adj2" fmla="val 25000"/>
            <a:gd name="adj3" fmla="val 25000"/>
          </a:avLst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defRPr/>
          </a:pPr>
          <a:endParaRPr lang="fr-FR" sz="1100" b="1" cap="none" spc="0">
            <a:ln w="18000">
              <a:solidFill>
                <a:schemeClr val="accent2">
                  <a:satMod val="140000"/>
                </a:schemeClr>
              </a:solidFill>
              <a:prstDash val="solid"/>
              <a:miter lim="800000"/>
            </a:ln>
            <a:noFill/>
          </a:endParaRPr>
        </a:p>
      </xdr:txBody>
    </xdr: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1385455</xdr:colOff>
      <xdr:row>26</xdr:row>
      <xdr:rowOff>1645228</xdr:rowOff>
    </xdr:from>
    <xdr:to>
      <xdr:col>8</xdr:col>
      <xdr:colOff>250166</xdr:colOff>
      <xdr:row>27</xdr:row>
      <xdr:rowOff>191737</xdr:rowOff>
    </xdr:to>
    <xdr:sp macro="" textlink="">
      <xdr:nvSpPr>
        <xdr:cNvPr id="3" name="Flèche à angle droit 1">
          <a:extLst>
            <a:ext uri="{FF2B5EF4-FFF2-40B4-BE49-F238E27FC236}">
              <a16:creationId xmlns:a16="http://schemas.microsoft.com/office/drawing/2014/main" id="{ECE2710F-5F18-466C-BE4A-7215D0915B93}"/>
            </a:ext>
          </a:extLst>
        </xdr:cNvPr>
        <xdr:cNvSpPr/>
      </xdr:nvSpPr>
      <xdr:spPr bwMode="auto">
        <a:xfrm>
          <a:off x="11326091" y="15014864"/>
          <a:ext cx="3402075" cy="434191"/>
        </a:xfrm>
        <a:prstGeom prst="bentUpArrow">
          <a:avLst>
            <a:gd name="adj1" fmla="val 25000"/>
            <a:gd name="adj2" fmla="val 25000"/>
            <a:gd name="adj3" fmla="val 25000"/>
          </a:avLst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defRPr/>
          </a:pPr>
          <a:endParaRPr lang="fr-FR" sz="1100" b="1" cap="none" spc="0">
            <a:ln w="18000">
              <a:solidFill>
                <a:schemeClr val="accent2">
                  <a:satMod val="140000"/>
                </a:schemeClr>
              </a:solidFill>
              <a:prstDash val="solid"/>
              <a:miter lim="800000"/>
            </a:ln>
            <a:noFill/>
          </a:endParaRPr>
        </a:p>
      </xdr:txBody>
    </xdr: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1375559</xdr:colOff>
      <xdr:row>26</xdr:row>
      <xdr:rowOff>1557400</xdr:rowOff>
    </xdr:from>
    <xdr:to>
      <xdr:col>8</xdr:col>
      <xdr:colOff>267484</xdr:colOff>
      <xdr:row>27</xdr:row>
      <xdr:rowOff>194210</xdr:rowOff>
    </xdr:to>
    <xdr:sp macro="" textlink="">
      <xdr:nvSpPr>
        <xdr:cNvPr id="2" name="Flèche à angle droit 1">
          <a:extLst>
            <a:ext uri="{FF2B5EF4-FFF2-40B4-BE49-F238E27FC236}">
              <a16:creationId xmlns:a16="http://schemas.microsoft.com/office/drawing/2014/main" id="{A140650A-65B7-4A14-B600-6234CA40608C}"/>
            </a:ext>
          </a:extLst>
        </xdr:cNvPr>
        <xdr:cNvSpPr/>
      </xdr:nvSpPr>
      <xdr:spPr bwMode="auto">
        <a:xfrm>
          <a:off x="11316195" y="14892400"/>
          <a:ext cx="3429289" cy="420583"/>
        </a:xfrm>
        <a:prstGeom prst="bentUpArrow">
          <a:avLst>
            <a:gd name="adj1" fmla="val 25000"/>
            <a:gd name="adj2" fmla="val 25000"/>
            <a:gd name="adj3" fmla="val 25000"/>
          </a:avLst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defRPr/>
          </a:pPr>
          <a:endParaRPr lang="fr-FR" sz="1100" b="1" cap="none" spc="0">
            <a:ln w="18000">
              <a:solidFill>
                <a:schemeClr val="accent2">
                  <a:satMod val="140000"/>
                </a:schemeClr>
              </a:solidFill>
              <a:prstDash val="solid"/>
              <a:miter lim="800000"/>
            </a:ln>
            <a:noFill/>
          </a:endParaRP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70756</xdr:colOff>
      <xdr:row>25</xdr:row>
      <xdr:rowOff>19051</xdr:rowOff>
    </xdr:from>
    <xdr:to>
      <xdr:col>3</xdr:col>
      <xdr:colOff>2227008</xdr:colOff>
      <xdr:row>40</xdr:row>
      <xdr:rowOff>113420</xdr:rowOff>
    </xdr:to>
    <xdr:graphicFrame macro="">
      <xdr:nvGraphicFramePr>
        <xdr:cNvPr id="5" name="Graphique 4">
          <a:extLst>
            <a:ext uri="{FF2B5EF4-FFF2-40B4-BE49-F238E27FC236}">
              <a16:creationId xmlns:a16="http://schemas.microsoft.com/office/drawing/2014/main" id="{88E174EC-4BF8-428D-BA84-DFB597717B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2337955</xdr:colOff>
      <xdr:row>25</xdr:row>
      <xdr:rowOff>38101</xdr:rowOff>
    </xdr:from>
    <xdr:to>
      <xdr:col>12</xdr:col>
      <xdr:colOff>59886</xdr:colOff>
      <xdr:row>40</xdr:row>
      <xdr:rowOff>154242</xdr:rowOff>
    </xdr:to>
    <xdr:graphicFrame macro="">
      <xdr:nvGraphicFramePr>
        <xdr:cNvPr id="6" name="Graphique 5">
          <a:extLst>
            <a:ext uri="{FF2B5EF4-FFF2-40B4-BE49-F238E27FC236}">
              <a16:creationId xmlns:a16="http://schemas.microsoft.com/office/drawing/2014/main" id="{F4B39966-5106-4458-B8A5-61D9C17967F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269298</xdr:colOff>
      <xdr:row>25</xdr:row>
      <xdr:rowOff>9525</xdr:rowOff>
    </xdr:from>
    <xdr:to>
      <xdr:col>24</xdr:col>
      <xdr:colOff>688536</xdr:colOff>
      <xdr:row>40</xdr:row>
      <xdr:rowOff>119605</xdr:rowOff>
    </xdr:to>
    <xdr:graphicFrame macro="">
      <xdr:nvGraphicFramePr>
        <xdr:cNvPr id="7" name="Graphique 6">
          <a:extLst>
            <a:ext uri="{FF2B5EF4-FFF2-40B4-BE49-F238E27FC236}">
              <a16:creationId xmlns:a16="http://schemas.microsoft.com/office/drawing/2014/main" id="{6DF4CF89-AB82-4D34-A84E-BC352559F5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67541</xdr:colOff>
      <xdr:row>41</xdr:row>
      <xdr:rowOff>51954</xdr:rowOff>
    </xdr:from>
    <xdr:to>
      <xdr:col>3</xdr:col>
      <xdr:colOff>2223793</xdr:colOff>
      <xdr:row>56</xdr:row>
      <xdr:rowOff>168096</xdr:rowOff>
    </xdr:to>
    <xdr:graphicFrame macro="">
      <xdr:nvGraphicFramePr>
        <xdr:cNvPr id="9" name="Graphique 8">
          <a:extLst>
            <a:ext uri="{FF2B5EF4-FFF2-40B4-BE49-F238E27FC236}">
              <a16:creationId xmlns:a16="http://schemas.microsoft.com/office/drawing/2014/main" id="{7F3E24F8-6340-4CEA-89F1-7AEA937C4F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2337955</xdr:colOff>
      <xdr:row>41</xdr:row>
      <xdr:rowOff>51954</xdr:rowOff>
    </xdr:from>
    <xdr:to>
      <xdr:col>12</xdr:col>
      <xdr:colOff>59886</xdr:colOff>
      <xdr:row>56</xdr:row>
      <xdr:rowOff>168096</xdr:rowOff>
    </xdr:to>
    <xdr:graphicFrame macro="">
      <xdr:nvGraphicFramePr>
        <xdr:cNvPr id="12" name="Graphique 11">
          <a:extLst>
            <a:ext uri="{FF2B5EF4-FFF2-40B4-BE49-F238E27FC236}">
              <a16:creationId xmlns:a16="http://schemas.microsoft.com/office/drawing/2014/main" id="{2B06AAF6-6E46-4FC6-A42B-0FECFE58967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</xdr:col>
      <xdr:colOff>258041</xdr:colOff>
      <xdr:row>41</xdr:row>
      <xdr:rowOff>51954</xdr:rowOff>
    </xdr:from>
    <xdr:to>
      <xdr:col>24</xdr:col>
      <xdr:colOff>716245</xdr:colOff>
      <xdr:row>56</xdr:row>
      <xdr:rowOff>168096</xdr:rowOff>
    </xdr:to>
    <xdr:graphicFrame macro="">
      <xdr:nvGraphicFramePr>
        <xdr:cNvPr id="13" name="Graphique 12">
          <a:extLst>
            <a:ext uri="{FF2B5EF4-FFF2-40B4-BE49-F238E27FC236}">
              <a16:creationId xmlns:a16="http://schemas.microsoft.com/office/drawing/2014/main" id="{D5467441-9042-42BB-853D-BA6E39E0F1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66675</xdr:colOff>
      <xdr:row>57</xdr:row>
      <xdr:rowOff>138545</xdr:rowOff>
    </xdr:from>
    <xdr:to>
      <xdr:col>3</xdr:col>
      <xdr:colOff>2222061</xdr:colOff>
      <xdr:row>73</xdr:row>
      <xdr:rowOff>81505</xdr:rowOff>
    </xdr:to>
    <xdr:graphicFrame macro="">
      <xdr:nvGraphicFramePr>
        <xdr:cNvPr id="15" name="Graphique 14">
          <a:extLst>
            <a:ext uri="{FF2B5EF4-FFF2-40B4-BE49-F238E27FC236}">
              <a16:creationId xmlns:a16="http://schemas.microsoft.com/office/drawing/2014/main" id="{987B0F52-C97C-418C-9A62-0E5C8308BA2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539900</xdr:colOff>
      <xdr:row>30</xdr:row>
      <xdr:rowOff>381000</xdr:rowOff>
    </xdr:from>
    <xdr:to>
      <xdr:col>8</xdr:col>
      <xdr:colOff>392792</xdr:colOff>
      <xdr:row>31</xdr:row>
      <xdr:rowOff>219226</xdr:rowOff>
    </xdr:to>
    <xdr:sp macro="" textlink="">
      <xdr:nvSpPr>
        <xdr:cNvPr id="2" name="Flèche à angle droit 1">
          <a:extLst>
            <a:ext uri="{FF2B5EF4-FFF2-40B4-BE49-F238E27FC236}">
              <a16:creationId xmlns:a16="http://schemas.microsoft.com/office/drawing/2014/main" id="{096774FB-01D2-475A-8235-EB382858BB16}"/>
            </a:ext>
          </a:extLst>
        </xdr:cNvPr>
        <xdr:cNvSpPr/>
      </xdr:nvSpPr>
      <xdr:spPr bwMode="auto">
        <a:xfrm>
          <a:off x="12779525" y="15640050"/>
          <a:ext cx="2129367" cy="447826"/>
        </a:xfrm>
        <a:prstGeom prst="bentUpArrow">
          <a:avLst>
            <a:gd name="adj1" fmla="val 25000"/>
            <a:gd name="adj2" fmla="val 25000"/>
            <a:gd name="adj3" fmla="val 25000"/>
          </a:avLst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defRPr/>
          </a:pPr>
          <a:endParaRPr lang="fr-FR" sz="1100" b="1" cap="none" spc="0">
            <a:ln w="18000">
              <a:solidFill>
                <a:schemeClr val="accent2">
                  <a:satMod val="140000"/>
                </a:schemeClr>
              </a:solidFill>
              <a:prstDash val="solid"/>
              <a:miter lim="800000"/>
            </a:ln>
            <a:noFill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539900</xdr:colOff>
      <xdr:row>30</xdr:row>
      <xdr:rowOff>381000</xdr:rowOff>
    </xdr:from>
    <xdr:to>
      <xdr:col>8</xdr:col>
      <xdr:colOff>392792</xdr:colOff>
      <xdr:row>31</xdr:row>
      <xdr:rowOff>219226</xdr:rowOff>
    </xdr:to>
    <xdr:sp macro="" textlink="">
      <xdr:nvSpPr>
        <xdr:cNvPr id="2" name="Flèche à angle droit 1">
          <a:extLst>
            <a:ext uri="{FF2B5EF4-FFF2-40B4-BE49-F238E27FC236}">
              <a16:creationId xmlns:a16="http://schemas.microsoft.com/office/drawing/2014/main" id="{80DFDEF0-9043-4F4E-A156-83AC33B69AD9}"/>
            </a:ext>
          </a:extLst>
        </xdr:cNvPr>
        <xdr:cNvSpPr/>
      </xdr:nvSpPr>
      <xdr:spPr bwMode="auto">
        <a:xfrm>
          <a:off x="12779525" y="15640050"/>
          <a:ext cx="2129367" cy="447826"/>
        </a:xfrm>
        <a:prstGeom prst="bentUpArrow">
          <a:avLst>
            <a:gd name="adj1" fmla="val 25000"/>
            <a:gd name="adj2" fmla="val 25000"/>
            <a:gd name="adj3" fmla="val 25000"/>
          </a:avLst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defRPr/>
          </a:pPr>
          <a:endParaRPr lang="fr-FR" sz="1100" b="1" cap="none" spc="0">
            <a:ln w="18000">
              <a:solidFill>
                <a:schemeClr val="accent2">
                  <a:satMod val="140000"/>
                </a:schemeClr>
              </a:solidFill>
              <a:prstDash val="solid"/>
              <a:miter lim="800000"/>
            </a:ln>
            <a:noFill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539900</xdr:colOff>
      <xdr:row>30</xdr:row>
      <xdr:rowOff>381000</xdr:rowOff>
    </xdr:from>
    <xdr:to>
      <xdr:col>8</xdr:col>
      <xdr:colOff>392792</xdr:colOff>
      <xdr:row>31</xdr:row>
      <xdr:rowOff>219226</xdr:rowOff>
    </xdr:to>
    <xdr:sp macro="" textlink="">
      <xdr:nvSpPr>
        <xdr:cNvPr id="2" name="Flèche à angle droit 1">
          <a:extLst>
            <a:ext uri="{FF2B5EF4-FFF2-40B4-BE49-F238E27FC236}">
              <a16:creationId xmlns:a16="http://schemas.microsoft.com/office/drawing/2014/main" id="{000DF9A7-A051-4AB2-9DDE-0D0AED4CD795}"/>
            </a:ext>
          </a:extLst>
        </xdr:cNvPr>
        <xdr:cNvSpPr/>
      </xdr:nvSpPr>
      <xdr:spPr bwMode="auto">
        <a:xfrm>
          <a:off x="12779525" y="15640050"/>
          <a:ext cx="2129367" cy="447826"/>
        </a:xfrm>
        <a:prstGeom prst="bentUpArrow">
          <a:avLst>
            <a:gd name="adj1" fmla="val 25000"/>
            <a:gd name="adj2" fmla="val 25000"/>
            <a:gd name="adj3" fmla="val 25000"/>
          </a:avLst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defRPr/>
          </a:pPr>
          <a:endParaRPr lang="fr-FR" sz="1100" b="1" cap="none" spc="0">
            <a:ln w="18000">
              <a:solidFill>
                <a:schemeClr val="accent2">
                  <a:satMod val="140000"/>
                </a:schemeClr>
              </a:solidFill>
              <a:prstDash val="solid"/>
              <a:miter lim="800000"/>
            </a:ln>
            <a:noFill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539900</xdr:colOff>
      <xdr:row>30</xdr:row>
      <xdr:rowOff>381000</xdr:rowOff>
    </xdr:from>
    <xdr:to>
      <xdr:col>8</xdr:col>
      <xdr:colOff>392792</xdr:colOff>
      <xdr:row>31</xdr:row>
      <xdr:rowOff>219226</xdr:rowOff>
    </xdr:to>
    <xdr:sp macro="" textlink="">
      <xdr:nvSpPr>
        <xdr:cNvPr id="2" name="Flèche à angle droit 1">
          <a:extLst>
            <a:ext uri="{FF2B5EF4-FFF2-40B4-BE49-F238E27FC236}">
              <a16:creationId xmlns:a16="http://schemas.microsoft.com/office/drawing/2014/main" id="{5ECBB5E6-39BE-4186-8D4E-2BB66AAEDBC2}"/>
            </a:ext>
          </a:extLst>
        </xdr:cNvPr>
        <xdr:cNvSpPr/>
      </xdr:nvSpPr>
      <xdr:spPr bwMode="auto">
        <a:xfrm>
          <a:off x="12779525" y="15640050"/>
          <a:ext cx="2129367" cy="447826"/>
        </a:xfrm>
        <a:prstGeom prst="bentUpArrow">
          <a:avLst>
            <a:gd name="adj1" fmla="val 25000"/>
            <a:gd name="adj2" fmla="val 25000"/>
            <a:gd name="adj3" fmla="val 25000"/>
          </a:avLst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defRPr/>
          </a:pPr>
          <a:endParaRPr lang="fr-FR" sz="1100" b="1" cap="none" spc="0">
            <a:ln w="18000">
              <a:solidFill>
                <a:schemeClr val="accent2">
                  <a:satMod val="140000"/>
                </a:schemeClr>
              </a:solidFill>
              <a:prstDash val="solid"/>
              <a:miter lim="800000"/>
            </a:ln>
            <a:noFill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539900</xdr:colOff>
      <xdr:row>30</xdr:row>
      <xdr:rowOff>381000</xdr:rowOff>
    </xdr:from>
    <xdr:to>
      <xdr:col>8</xdr:col>
      <xdr:colOff>392792</xdr:colOff>
      <xdr:row>31</xdr:row>
      <xdr:rowOff>219226</xdr:rowOff>
    </xdr:to>
    <xdr:sp macro="" textlink="">
      <xdr:nvSpPr>
        <xdr:cNvPr id="2" name="Flèche à angle droit 1">
          <a:extLst>
            <a:ext uri="{FF2B5EF4-FFF2-40B4-BE49-F238E27FC236}">
              <a16:creationId xmlns:a16="http://schemas.microsoft.com/office/drawing/2014/main" id="{00F4EE0B-60B7-441E-8102-BFA340E20225}"/>
            </a:ext>
          </a:extLst>
        </xdr:cNvPr>
        <xdr:cNvSpPr/>
      </xdr:nvSpPr>
      <xdr:spPr bwMode="auto">
        <a:xfrm>
          <a:off x="12779525" y="15640050"/>
          <a:ext cx="2129367" cy="447826"/>
        </a:xfrm>
        <a:prstGeom prst="bentUpArrow">
          <a:avLst>
            <a:gd name="adj1" fmla="val 25000"/>
            <a:gd name="adj2" fmla="val 25000"/>
            <a:gd name="adj3" fmla="val 25000"/>
          </a:avLst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defRPr/>
          </a:pPr>
          <a:endParaRPr lang="fr-FR" sz="1100" b="1" cap="none" spc="0">
            <a:ln w="18000">
              <a:solidFill>
                <a:schemeClr val="accent2">
                  <a:satMod val="140000"/>
                </a:schemeClr>
              </a:solidFill>
              <a:prstDash val="solid"/>
              <a:miter lim="800000"/>
            </a:ln>
            <a:noFill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539900</xdr:colOff>
      <xdr:row>30</xdr:row>
      <xdr:rowOff>381000</xdr:rowOff>
    </xdr:from>
    <xdr:to>
      <xdr:col>8</xdr:col>
      <xdr:colOff>392792</xdr:colOff>
      <xdr:row>31</xdr:row>
      <xdr:rowOff>219226</xdr:rowOff>
    </xdr:to>
    <xdr:sp macro="" textlink="">
      <xdr:nvSpPr>
        <xdr:cNvPr id="2" name="Flèche à angle droit 1">
          <a:extLst>
            <a:ext uri="{FF2B5EF4-FFF2-40B4-BE49-F238E27FC236}">
              <a16:creationId xmlns:a16="http://schemas.microsoft.com/office/drawing/2014/main" id="{C37FA808-7803-4776-BDD2-14D86AC80E55}"/>
            </a:ext>
          </a:extLst>
        </xdr:cNvPr>
        <xdr:cNvSpPr/>
      </xdr:nvSpPr>
      <xdr:spPr bwMode="auto">
        <a:xfrm>
          <a:off x="12779525" y="15640050"/>
          <a:ext cx="2129367" cy="447826"/>
        </a:xfrm>
        <a:prstGeom prst="bentUpArrow">
          <a:avLst>
            <a:gd name="adj1" fmla="val 25000"/>
            <a:gd name="adj2" fmla="val 25000"/>
            <a:gd name="adj3" fmla="val 25000"/>
          </a:avLst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defRPr/>
          </a:pPr>
          <a:endParaRPr lang="fr-FR" sz="1100" b="1" cap="none" spc="0">
            <a:ln w="18000">
              <a:solidFill>
                <a:schemeClr val="accent2">
                  <a:satMod val="140000"/>
                </a:schemeClr>
              </a:solidFill>
              <a:prstDash val="solid"/>
              <a:miter lim="800000"/>
            </a:ln>
            <a:noFill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539900</xdr:colOff>
      <xdr:row>30</xdr:row>
      <xdr:rowOff>381000</xdr:rowOff>
    </xdr:from>
    <xdr:to>
      <xdr:col>8</xdr:col>
      <xdr:colOff>392792</xdr:colOff>
      <xdr:row>31</xdr:row>
      <xdr:rowOff>219226</xdr:rowOff>
    </xdr:to>
    <xdr:sp macro="" textlink="">
      <xdr:nvSpPr>
        <xdr:cNvPr id="2" name="Flèche à angle droit 1">
          <a:extLst>
            <a:ext uri="{FF2B5EF4-FFF2-40B4-BE49-F238E27FC236}">
              <a16:creationId xmlns:a16="http://schemas.microsoft.com/office/drawing/2014/main" id="{2C282CF2-AAD1-4A99-ACAE-4265D588CAE5}"/>
            </a:ext>
          </a:extLst>
        </xdr:cNvPr>
        <xdr:cNvSpPr/>
      </xdr:nvSpPr>
      <xdr:spPr bwMode="auto">
        <a:xfrm>
          <a:off x="12779525" y="15640050"/>
          <a:ext cx="2129367" cy="447826"/>
        </a:xfrm>
        <a:prstGeom prst="bentUpArrow">
          <a:avLst>
            <a:gd name="adj1" fmla="val 25000"/>
            <a:gd name="adj2" fmla="val 25000"/>
            <a:gd name="adj3" fmla="val 25000"/>
          </a:avLst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defRPr/>
          </a:pPr>
          <a:endParaRPr lang="fr-FR" sz="1100" b="1" cap="none" spc="0">
            <a:ln w="18000">
              <a:solidFill>
                <a:schemeClr val="accent2">
                  <a:satMod val="140000"/>
                </a:schemeClr>
              </a:solidFill>
              <a:prstDash val="solid"/>
              <a:miter lim="800000"/>
            </a:ln>
            <a:noFill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99"/>
  </sheetPr>
  <dimension ref="B1:C21"/>
  <sheetViews>
    <sheetView showGridLines="0" tabSelected="1" zoomScale="145" zoomScaleNormal="145" workbookViewId="0">
      <selection activeCell="C9" sqref="C9"/>
    </sheetView>
  </sheetViews>
  <sheetFormatPr baseColWidth="10" defaultColWidth="11.44140625" defaultRowHeight="24" customHeight="1" x14ac:dyDescent="0.3"/>
  <cols>
    <col min="1" max="1" width="3" style="19" customWidth="1"/>
    <col min="2" max="2" width="31.109375" style="20" customWidth="1"/>
    <col min="3" max="3" width="48.5546875" style="19" customWidth="1"/>
    <col min="4" max="16384" width="11.44140625" style="19"/>
  </cols>
  <sheetData>
    <row r="1" spans="2:3" ht="12" customHeight="1" thickBot="1" x14ac:dyDescent="0.35"/>
    <row r="2" spans="2:3" ht="18" customHeight="1" x14ac:dyDescent="0.3">
      <c r="B2" s="185" t="s">
        <v>141</v>
      </c>
      <c r="C2" s="186"/>
    </row>
    <row r="3" spans="2:3" ht="18" customHeight="1" x14ac:dyDescent="0.3">
      <c r="B3" s="187" t="s">
        <v>161</v>
      </c>
      <c r="C3" s="188"/>
    </row>
    <row r="4" spans="2:3" ht="18" customHeight="1" thickBot="1" x14ac:dyDescent="0.35">
      <c r="B4" s="189" t="s">
        <v>142</v>
      </c>
      <c r="C4" s="190"/>
    </row>
    <row r="5" spans="2:3" ht="15.75" customHeight="1" x14ac:dyDescent="0.3">
      <c r="B5" s="151"/>
      <c r="C5" s="152"/>
    </row>
    <row r="6" spans="2:3" ht="14.4" x14ac:dyDescent="0.3">
      <c r="B6" s="153" t="s">
        <v>143</v>
      </c>
      <c r="C6" s="156" t="s">
        <v>144</v>
      </c>
    </row>
    <row r="7" spans="2:3" ht="14.4" x14ac:dyDescent="0.3">
      <c r="B7" s="153" t="s">
        <v>4</v>
      </c>
      <c r="C7" s="156" t="s">
        <v>145</v>
      </c>
    </row>
    <row r="8" spans="2:3" ht="14.4" x14ac:dyDescent="0.3">
      <c r="B8" s="153" t="s">
        <v>146</v>
      </c>
      <c r="C8" s="156" t="s">
        <v>147</v>
      </c>
    </row>
    <row r="9" spans="2:3" ht="14.4" x14ac:dyDescent="0.3">
      <c r="B9" s="153" t="s">
        <v>157</v>
      </c>
      <c r="C9" s="156" t="s">
        <v>156</v>
      </c>
    </row>
    <row r="10" spans="2:3" ht="12.75" customHeight="1" x14ac:dyDescent="0.3">
      <c r="B10" s="111"/>
      <c r="C10" s="111"/>
    </row>
    <row r="11" spans="2:3" ht="20.25" customHeight="1" x14ac:dyDescent="0.3">
      <c r="B11" s="192" t="s">
        <v>40</v>
      </c>
      <c r="C11" s="192"/>
    </row>
    <row r="12" spans="2:3" ht="15" customHeight="1" x14ac:dyDescent="0.3">
      <c r="B12" s="57" t="s">
        <v>106</v>
      </c>
      <c r="C12" s="56" t="s">
        <v>148</v>
      </c>
    </row>
    <row r="13" spans="2:3" ht="15" customHeight="1" x14ac:dyDescent="0.3">
      <c r="B13" s="57" t="s">
        <v>106</v>
      </c>
      <c r="C13" s="56" t="s">
        <v>149</v>
      </c>
    </row>
    <row r="14" spans="2:3" ht="15" customHeight="1" x14ac:dyDescent="0.3">
      <c r="B14" s="57" t="s">
        <v>106</v>
      </c>
      <c r="C14" s="56" t="s">
        <v>150</v>
      </c>
    </row>
    <row r="15" spans="2:3" ht="20.25" customHeight="1" x14ac:dyDescent="0.3">
      <c r="B15" s="191" t="s">
        <v>41</v>
      </c>
      <c r="C15" s="191"/>
    </row>
    <row r="16" spans="2:3" ht="15" customHeight="1" x14ac:dyDescent="0.3">
      <c r="B16" s="154" t="s">
        <v>106</v>
      </c>
      <c r="C16" s="155" t="s">
        <v>151</v>
      </c>
    </row>
    <row r="17" spans="2:3" ht="15" customHeight="1" x14ac:dyDescent="0.3">
      <c r="B17" s="154" t="s">
        <v>106</v>
      </c>
      <c r="C17" s="155" t="s">
        <v>152</v>
      </c>
    </row>
    <row r="18" spans="2:3" ht="15" customHeight="1" x14ac:dyDescent="0.3">
      <c r="B18" s="154" t="s">
        <v>106</v>
      </c>
      <c r="C18" s="155" t="s">
        <v>153</v>
      </c>
    </row>
    <row r="19" spans="2:3" ht="15" customHeight="1" x14ac:dyDescent="0.3">
      <c r="B19" s="154" t="s">
        <v>106</v>
      </c>
      <c r="C19" s="155" t="s">
        <v>154</v>
      </c>
    </row>
    <row r="20" spans="2:3" ht="15" customHeight="1" x14ac:dyDescent="0.3">
      <c r="B20" s="154" t="s">
        <v>106</v>
      </c>
      <c r="C20" s="155" t="s">
        <v>155</v>
      </c>
    </row>
    <row r="21" spans="2:3" ht="24" customHeight="1" x14ac:dyDescent="0.3">
      <c r="B21" s="184"/>
      <c r="C21" s="184"/>
    </row>
  </sheetData>
  <sheetProtection sheet="1" objects="1" scenarios="1" selectLockedCells="1"/>
  <mergeCells count="6">
    <mergeCell ref="B21:C21"/>
    <mergeCell ref="B2:C2"/>
    <mergeCell ref="B3:C3"/>
    <mergeCell ref="B4:C4"/>
    <mergeCell ref="B15:C15"/>
    <mergeCell ref="B11:C11"/>
  </mergeCells>
  <phoneticPr fontId="11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9DB259-3B37-495C-B6D6-B78745D45E6E}">
  <sheetPr>
    <tabColor rgb="FF00B0F0"/>
    <pageSetUpPr fitToPage="1"/>
  </sheetPr>
  <dimension ref="B1:R32"/>
  <sheetViews>
    <sheetView zoomScale="55" zoomScaleNormal="55" workbookViewId="0">
      <selection activeCell="E14" sqref="E14"/>
    </sheetView>
  </sheetViews>
  <sheetFormatPr baseColWidth="10" defaultColWidth="11.44140625" defaultRowHeight="13.8" x14ac:dyDescent="0.25"/>
  <cols>
    <col min="1" max="1" width="1.88671875" style="41" customWidth="1"/>
    <col min="2" max="2" width="26.109375" style="41" customWidth="1"/>
    <col min="3" max="3" width="37" style="41" customWidth="1"/>
    <col min="4" max="4" width="16.109375" style="41" customWidth="1"/>
    <col min="5" max="8" width="34.109375" style="41" customWidth="1"/>
    <col min="9" max="9" width="7.5546875" style="41" customWidth="1"/>
    <col min="10" max="10" width="73.33203125" style="41" customWidth="1"/>
    <col min="11" max="11" width="5.109375" style="41" customWidth="1"/>
    <col min="12" max="16" width="2.33203125" style="41" hidden="1" customWidth="1"/>
    <col min="17" max="17" width="3.6640625" style="41" hidden="1" customWidth="1"/>
    <col min="18" max="18" width="4.44140625" style="41" hidden="1" customWidth="1"/>
    <col min="19" max="16384" width="11.44140625" style="41"/>
  </cols>
  <sheetData>
    <row r="1" spans="2:18" ht="6" customHeight="1" thickBot="1" x14ac:dyDescent="0.3"/>
    <row r="2" spans="2:18" ht="55.5" customHeight="1" x14ac:dyDescent="0.25">
      <c r="B2" s="225" t="s">
        <v>160</v>
      </c>
      <c r="C2" s="226"/>
      <c r="D2" s="226"/>
      <c r="E2" s="226"/>
      <c r="F2" s="226"/>
      <c r="G2" s="226"/>
      <c r="H2" s="227"/>
      <c r="I2" s="196" t="str">
        <f>'C14_A1'!I2</f>
        <v>SESSION 2028</v>
      </c>
      <c r="J2" s="197"/>
    </row>
    <row r="3" spans="2:18" ht="25.5" customHeight="1" x14ac:dyDescent="0.25">
      <c r="B3" s="228" t="s">
        <v>9</v>
      </c>
      <c r="C3" s="229"/>
      <c r="D3" s="229"/>
      <c r="E3" s="229"/>
      <c r="F3" s="229"/>
      <c r="G3" s="229"/>
      <c r="H3" s="230"/>
      <c r="I3" s="198"/>
      <c r="J3" s="199"/>
    </row>
    <row r="4" spans="2:18" ht="25.5" customHeight="1" thickBot="1" x14ac:dyDescent="0.3">
      <c r="B4" s="231" t="s">
        <v>133</v>
      </c>
      <c r="C4" s="232"/>
      <c r="D4" s="232"/>
      <c r="E4" s="232"/>
      <c r="F4" s="232"/>
      <c r="G4" s="232"/>
      <c r="H4" s="233"/>
      <c r="I4" s="200"/>
      <c r="J4" s="201"/>
    </row>
    <row r="5" spans="2:18" ht="27.75" customHeight="1" thickBot="1" x14ac:dyDescent="0.3">
      <c r="B5" s="166" t="s">
        <v>97</v>
      </c>
      <c r="C5" s="202"/>
      <c r="D5" s="203"/>
      <c r="E5" s="166" t="s">
        <v>97</v>
      </c>
      <c r="F5" s="202"/>
      <c r="G5" s="203"/>
      <c r="H5" s="166" t="s">
        <v>97</v>
      </c>
      <c r="I5" s="202"/>
      <c r="J5" s="203"/>
    </row>
    <row r="6" spans="2:18" ht="42.75" customHeight="1" thickBot="1" x14ac:dyDescent="0.3">
      <c r="B6" s="67" t="s">
        <v>8</v>
      </c>
      <c r="C6" s="350"/>
      <c r="D6" s="350"/>
      <c r="E6" s="350"/>
      <c r="F6" s="350"/>
      <c r="G6" s="350"/>
      <c r="H6" s="350"/>
      <c r="I6" s="350"/>
      <c r="J6" s="351"/>
    </row>
    <row r="7" spans="2:18" ht="35.4" thickBot="1" x14ac:dyDescent="0.35">
      <c r="B7" s="66" t="s">
        <v>113</v>
      </c>
      <c r="C7" s="75" t="str">
        <f>'C14_A1'!C7</f>
        <v>DUPONT Candide</v>
      </c>
      <c r="D7" s="208" t="s">
        <v>114</v>
      </c>
      <c r="E7" s="209"/>
      <c r="F7" s="205" t="s">
        <v>116</v>
      </c>
      <c r="G7" s="206"/>
      <c r="H7" s="206"/>
      <c r="I7" s="206"/>
      <c r="J7" s="207"/>
    </row>
    <row r="8" spans="2:18" ht="23.25" customHeight="1" x14ac:dyDescent="0.25">
      <c r="B8" s="167" t="s">
        <v>4</v>
      </c>
      <c r="C8" s="168" t="str">
        <f>'C14_A1'!C8</f>
        <v>Lycée LIVET</v>
      </c>
      <c r="D8" s="169" t="s">
        <v>107</v>
      </c>
      <c r="E8" s="170" t="s">
        <v>115</v>
      </c>
      <c r="F8" s="212"/>
      <c r="G8" s="213"/>
      <c r="H8" s="213"/>
      <c r="I8" s="213"/>
      <c r="J8" s="214"/>
    </row>
    <row r="9" spans="2:18" ht="23.25" customHeight="1" x14ac:dyDescent="0.25">
      <c r="B9" s="167" t="s">
        <v>2</v>
      </c>
      <c r="C9" s="160"/>
      <c r="D9" s="161"/>
      <c r="E9" s="162"/>
      <c r="F9" s="215"/>
      <c r="G9" s="216"/>
      <c r="H9" s="216"/>
      <c r="I9" s="216"/>
      <c r="J9" s="217"/>
    </row>
    <row r="10" spans="2:18" ht="23.25" customHeight="1" x14ac:dyDescent="0.25">
      <c r="B10" s="167" t="s">
        <v>1</v>
      </c>
      <c r="C10" s="160"/>
      <c r="D10" s="161"/>
      <c r="E10" s="162"/>
      <c r="F10" s="215"/>
      <c r="G10" s="216"/>
      <c r="H10" s="216"/>
      <c r="I10" s="216"/>
      <c r="J10" s="217"/>
      <c r="K10" s="42"/>
    </row>
    <row r="11" spans="2:18" ht="23.25" customHeight="1" thickBot="1" x14ac:dyDescent="0.3">
      <c r="B11" s="171" t="s">
        <v>0</v>
      </c>
      <c r="C11" s="163"/>
      <c r="D11" s="164"/>
      <c r="E11" s="165"/>
      <c r="F11" s="218"/>
      <c r="G11" s="219"/>
      <c r="H11" s="219"/>
      <c r="I11" s="219"/>
      <c r="J11" s="220"/>
    </row>
    <row r="12" spans="2:18" ht="24.75" customHeight="1" thickBot="1" x14ac:dyDescent="0.3">
      <c r="B12" s="234" t="s">
        <v>5</v>
      </c>
      <c r="C12" s="235"/>
      <c r="D12" s="137" t="s">
        <v>108</v>
      </c>
      <c r="E12" s="138">
        <v>0</v>
      </c>
      <c r="F12" s="139">
        <v>1</v>
      </c>
      <c r="G12" s="139">
        <v>2</v>
      </c>
      <c r="H12" s="140">
        <v>3</v>
      </c>
      <c r="I12" s="238"/>
      <c r="J12" s="210" t="s">
        <v>140</v>
      </c>
    </row>
    <row r="13" spans="2:18" ht="48" customHeight="1" thickBot="1" x14ac:dyDescent="0.3">
      <c r="B13" s="236" t="s">
        <v>13</v>
      </c>
      <c r="C13" s="237"/>
      <c r="D13" s="159"/>
      <c r="E13" s="58"/>
      <c r="F13" s="58"/>
      <c r="G13" s="58"/>
      <c r="H13" s="59"/>
      <c r="I13" s="239"/>
      <c r="J13" s="211"/>
      <c r="L13" s="240" t="s">
        <v>27</v>
      </c>
      <c r="M13" s="240"/>
      <c r="N13" s="240"/>
      <c r="O13" s="240"/>
      <c r="P13" s="240"/>
      <c r="Q13" s="240"/>
      <c r="R13" s="61" t="s">
        <v>111</v>
      </c>
    </row>
    <row r="14" spans="2:18" ht="48" customHeight="1" x14ac:dyDescent="0.25">
      <c r="B14" s="243" t="s">
        <v>99</v>
      </c>
      <c r="C14" s="244"/>
      <c r="D14" s="221" t="s">
        <v>109</v>
      </c>
      <c r="E14" s="141"/>
      <c r="F14" s="142"/>
      <c r="G14" s="142"/>
      <c r="H14" s="124"/>
      <c r="I14" s="70" t="str">
        <f>IF(R14="PB","◄","")</f>
        <v>◄</v>
      </c>
      <c r="J14" s="352"/>
      <c r="L14" s="43" t="str">
        <f>IF(E14&lt;&gt;"",0,"")</f>
        <v/>
      </c>
      <c r="M14" s="44" t="str">
        <f>IF(F14&lt;&gt;"",1,"")</f>
        <v/>
      </c>
      <c r="N14" s="44" t="str">
        <f>IF(G14&lt;&gt;"",2,"")</f>
        <v/>
      </c>
      <c r="O14" s="44" t="str">
        <f>IF(H14&lt;&gt;"",3,"")</f>
        <v/>
      </c>
      <c r="P14" s="44" t="str">
        <f>IF(AND(L14="",M14="",N14="",O14=""),"",SUM(L14:O14))</f>
        <v/>
      </c>
      <c r="Q14" s="45" t="str">
        <f>IF(P14="","",P14)</f>
        <v/>
      </c>
      <c r="R14" s="193" t="str">
        <f>IF(D14="OUI",IF(COUNTBLANK(E14:H14)=3,1,"PB"),IF(D14="NON",IF(COUNTBLANK(E14:H14)=4,0,"PB")))</f>
        <v>PB</v>
      </c>
    </row>
    <row r="15" spans="2:18" ht="45.6" thickBot="1" x14ac:dyDescent="0.3">
      <c r="B15" s="245"/>
      <c r="C15" s="246"/>
      <c r="D15" s="222"/>
      <c r="E15" s="172" t="str">
        <f>'C14 Descripteurs'!C5</f>
        <v>Aucune compréhension du contexte de la mission</v>
      </c>
      <c r="F15" s="173" t="str">
        <f>'C14 Descripteurs'!D5</f>
        <v>Contexte de la mission analysé, objectif défini</v>
      </c>
      <c r="G15" s="173" t="str">
        <f>'C14 Descripteurs'!E5</f>
        <v>Mode opératoire défini, matériels identifés, choisis et adaptés à la mission</v>
      </c>
      <c r="H15" s="174" t="str">
        <f>'C14 Descripteurs'!F5</f>
        <v>Types de données d'implantation définies en fonction du mode opératoire</v>
      </c>
      <c r="I15" s="71"/>
      <c r="J15" s="353"/>
      <c r="L15" s="43"/>
      <c r="M15" s="44"/>
      <c r="N15" s="44"/>
      <c r="O15" s="44"/>
      <c r="P15" s="44"/>
      <c r="Q15" s="45"/>
      <c r="R15" s="193"/>
    </row>
    <row r="16" spans="2:18" ht="48" customHeight="1" x14ac:dyDescent="0.25">
      <c r="B16" s="247" t="s">
        <v>100</v>
      </c>
      <c r="C16" s="248"/>
      <c r="D16" s="221" t="s">
        <v>109</v>
      </c>
      <c r="E16" s="141"/>
      <c r="F16" s="143"/>
      <c r="G16" s="143"/>
      <c r="H16" s="144"/>
      <c r="I16" s="70" t="str">
        <f>IF(R16="PB","◄","")</f>
        <v>◄</v>
      </c>
      <c r="J16" s="352"/>
      <c r="L16" s="43" t="str">
        <f>IF(E16&lt;&gt;"",0,"")</f>
        <v/>
      </c>
      <c r="M16" s="44" t="str">
        <f>IF(F16&lt;&gt;"",1,"")</f>
        <v/>
      </c>
      <c r="N16" s="44" t="str">
        <f>IF(G16&lt;&gt;"",2,"")</f>
        <v/>
      </c>
      <c r="O16" s="44" t="str">
        <f t="shared" ref="O16:O20" si="0">IF(H16&lt;&gt;"",3,"")</f>
        <v/>
      </c>
      <c r="P16" s="44" t="str">
        <f t="shared" ref="P16:P20" si="1">IF(AND(L16="",M16="",N16="",O16=""),"",SUM(L16:O16))</f>
        <v/>
      </c>
      <c r="Q16" s="45" t="str">
        <f t="shared" ref="Q16:Q31" si="2">IF(P16="","",P16)</f>
        <v/>
      </c>
      <c r="R16" s="193" t="str">
        <f>IF(D16="OUI",IF(COUNTBLANK(E16:H16)=3,1,"PB"),IF(D16="NON",IF(COUNTBLANK(E16:H16)=4,0,"PB")))</f>
        <v>PB</v>
      </c>
    </row>
    <row r="17" spans="2:18" ht="60.6" thickBot="1" x14ac:dyDescent="0.3">
      <c r="B17" s="243"/>
      <c r="C17" s="244"/>
      <c r="D17" s="222"/>
      <c r="E17" s="175" t="str">
        <f>'C14 Descripteurs'!C6</f>
        <v>Aucune analyse des documents supports, aucune donnée d'implantation déterminée</v>
      </c>
      <c r="F17" s="176" t="str">
        <f>'C14 Descripteurs'!D6</f>
        <v>Documents supports analysés (lecture de plans, maquette…) en vue de la détermination des données mais non exploités</v>
      </c>
      <c r="G17" s="176" t="str">
        <f>'C14 Descripteurs'!E6</f>
        <v>Documents supports exploités et données d'implantion et de contrôle partiellement justes</v>
      </c>
      <c r="H17" s="177" t="str">
        <f>'C14 Descripteurs'!F6</f>
        <v>Documents supports exploités, données d'implantion et de contrôle justes</v>
      </c>
      <c r="I17" s="71"/>
      <c r="J17" s="353"/>
      <c r="L17" s="43"/>
      <c r="M17" s="44"/>
      <c r="N17" s="44"/>
      <c r="O17" s="44"/>
      <c r="P17" s="44"/>
      <c r="Q17" s="45"/>
      <c r="R17" s="193"/>
    </row>
    <row r="18" spans="2:18" ht="48" customHeight="1" x14ac:dyDescent="0.25">
      <c r="B18" s="247" t="s">
        <v>101</v>
      </c>
      <c r="C18" s="248"/>
      <c r="D18" s="221" t="s">
        <v>109</v>
      </c>
      <c r="E18" s="141"/>
      <c r="F18" s="143"/>
      <c r="G18" s="143"/>
      <c r="H18" s="144"/>
      <c r="I18" s="70" t="str">
        <f>IF(R18="PB","◄","")</f>
        <v>◄</v>
      </c>
      <c r="J18" s="352"/>
      <c r="L18" s="43" t="str">
        <f>IF(E18&lt;&gt;"",0,"")</f>
        <v/>
      </c>
      <c r="M18" s="44" t="str">
        <f>IF(F18&lt;&gt;"",1,"")</f>
        <v/>
      </c>
      <c r="N18" s="44" t="str">
        <f>IF(G18&lt;&gt;"",2,"")</f>
        <v/>
      </c>
      <c r="O18" s="44" t="str">
        <f t="shared" si="0"/>
        <v/>
      </c>
      <c r="P18" s="44" t="str">
        <f t="shared" si="1"/>
        <v/>
      </c>
      <c r="Q18" s="45" t="str">
        <f t="shared" si="2"/>
        <v/>
      </c>
      <c r="R18" s="193" t="str">
        <f t="shared" ref="R18" si="3">IF(D18="OUI",IF(COUNTBLANK(E18:H18)=3,1,"PB"),IF(D18="NON",IF(COUNTBLANK(E18:H18)=4,0,"PB")))</f>
        <v>PB</v>
      </c>
    </row>
    <row r="19" spans="2:18" ht="75.599999999999994" thickBot="1" x14ac:dyDescent="0.3">
      <c r="B19" s="245"/>
      <c r="C19" s="246"/>
      <c r="D19" s="222"/>
      <c r="E19" s="172" t="str">
        <f>'C14 Descripteurs'!C7</f>
        <v>Aucune implantation réalisée</v>
      </c>
      <c r="F19" s="173" t="str">
        <f>'C14 Descripteurs'!D7</f>
        <v>Matériels de mesures correctement positionnés et régulièrement contrôlés</v>
      </c>
      <c r="G19" s="173" t="str">
        <f>'C14 Descripteurs'!E7</f>
        <v>Données d'implantation exploitées correctement et mesures correctement réalisées, mais implantation partielle ou partiellement incorrecte</v>
      </c>
      <c r="H19" s="174" t="str">
        <f>'C14 Descripteurs'!F7</f>
        <v>Implantation réalisée dans les règles</v>
      </c>
      <c r="I19" s="71"/>
      <c r="J19" s="353"/>
      <c r="L19" s="43"/>
      <c r="M19" s="44"/>
      <c r="N19" s="44"/>
      <c r="O19" s="44"/>
      <c r="P19" s="44"/>
      <c r="Q19" s="45"/>
      <c r="R19" s="193"/>
    </row>
    <row r="20" spans="2:18" ht="48" customHeight="1" x14ac:dyDescent="0.25">
      <c r="B20" s="247" t="s">
        <v>102</v>
      </c>
      <c r="C20" s="248"/>
      <c r="D20" s="221" t="s">
        <v>109</v>
      </c>
      <c r="E20" s="141"/>
      <c r="F20" s="143"/>
      <c r="G20" s="143"/>
      <c r="H20" s="144"/>
      <c r="I20" s="70" t="str">
        <f>IF(R20="PB","◄","")</f>
        <v>◄</v>
      </c>
      <c r="J20" s="352"/>
      <c r="L20" s="43" t="str">
        <f>IF(E20&lt;&gt;"",0,"")</f>
        <v/>
      </c>
      <c r="M20" s="44" t="str">
        <f>IF(F20&lt;&gt;"",1,"")</f>
        <v/>
      </c>
      <c r="N20" s="44" t="str">
        <f>IF(G20&lt;&gt;"",2,"")</f>
        <v/>
      </c>
      <c r="O20" s="44" t="str">
        <f t="shared" si="0"/>
        <v/>
      </c>
      <c r="P20" s="44" t="str">
        <f t="shared" si="1"/>
        <v/>
      </c>
      <c r="Q20" s="45" t="str">
        <f t="shared" si="2"/>
        <v/>
      </c>
      <c r="R20" s="193" t="str">
        <f t="shared" ref="R20" si="4">IF(D20="OUI",IF(COUNTBLANK(E20:H20)=3,1,"PB"),IF(D20="NON",IF(COUNTBLANK(E20:H20)=4,0,"PB")))</f>
        <v>PB</v>
      </c>
    </row>
    <row r="21" spans="2:18" ht="45.6" thickBot="1" x14ac:dyDescent="0.3">
      <c r="B21" s="245"/>
      <c r="C21" s="246"/>
      <c r="D21" s="222"/>
      <c r="E21" s="172" t="str">
        <f>'C14 Descripteurs'!C8</f>
        <v>Aucune implantation contrôlée</v>
      </c>
      <c r="F21" s="173" t="str">
        <f>'C14 Descripteurs'!D8</f>
        <v>Protocole de contrôle défini</v>
      </c>
      <c r="G21" s="173" t="str">
        <f>'C14 Descripteurs'!E8</f>
        <v>Mesures de contrôles réalisées</v>
      </c>
      <c r="H21" s="174" t="str">
        <f>'C14 Descripteurs'!F8</f>
        <v>Écarts analysés et conclusion effectuée, actions correctives proposées le cas échéant</v>
      </c>
      <c r="I21" s="71"/>
      <c r="J21" s="353"/>
      <c r="L21" s="43"/>
      <c r="M21" s="44"/>
      <c r="N21" s="44"/>
      <c r="O21" s="44"/>
      <c r="P21" s="44"/>
      <c r="Q21" s="45"/>
      <c r="R21" s="193"/>
    </row>
    <row r="22" spans="2:18" ht="48" customHeight="1" x14ac:dyDescent="0.25">
      <c r="B22" s="249" t="s">
        <v>12</v>
      </c>
      <c r="C22" s="250"/>
      <c r="D22" s="221" t="s">
        <v>109</v>
      </c>
      <c r="E22" s="141"/>
      <c r="F22" s="143"/>
      <c r="G22" s="143"/>
      <c r="H22" s="144"/>
      <c r="I22" s="70" t="str">
        <f>IF(R22="PB","◄","")</f>
        <v>◄</v>
      </c>
      <c r="J22" s="352"/>
      <c r="L22" s="43" t="str">
        <f>IF(E22&lt;&gt;"",0,"")</f>
        <v/>
      </c>
      <c r="M22" s="44" t="str">
        <f>IF(F22&lt;&gt;"",1,"")</f>
        <v/>
      </c>
      <c r="N22" s="44" t="str">
        <f>IF(G22&lt;&gt;"",2,"")</f>
        <v/>
      </c>
      <c r="O22" s="44" t="str">
        <f t="shared" ref="O22:O31" si="5">IF(H22&lt;&gt;"",3,"")</f>
        <v/>
      </c>
      <c r="P22" s="44" t="str">
        <f t="shared" ref="P22:P31" si="6">IF(AND(L22="",M22="",N22="",O22=""),"",SUM(L22:O22))</f>
        <v/>
      </c>
      <c r="Q22" s="45" t="str">
        <f t="shared" si="2"/>
        <v/>
      </c>
      <c r="R22" s="193" t="str">
        <f t="shared" ref="R22" si="7">IF(D22="OUI",IF(COUNTBLANK(E22:H22)=3,1,"PB"),IF(D22="NON",IF(COUNTBLANK(E22:H22)=4,0,"PB")))</f>
        <v>PB</v>
      </c>
    </row>
    <row r="23" spans="2:18" ht="60.6" thickBot="1" x14ac:dyDescent="0.3">
      <c r="B23" s="251"/>
      <c r="C23" s="252"/>
      <c r="D23" s="222"/>
      <c r="E23" s="172" t="str">
        <f>'C14 Descripteurs'!C9</f>
        <v>Aucune compréhension du contexte ni de la mission</v>
      </c>
      <c r="F23" s="173" t="str">
        <f>'C14 Descripteurs'!D9</f>
        <v>Contexte de la mission analysé, objectif défini, résultat attendu identifié</v>
      </c>
      <c r="G23" s="173" t="str">
        <f>'C14 Descripteurs'!E9</f>
        <v>Protocole de positionnement du trait de niveau choisi et réalisé, matériels de mesure correctement utilisés</v>
      </c>
      <c r="H23" s="174" t="str">
        <f>'C14 Descripteurs'!F9</f>
        <v>Contrôle du positionnement réalisé, écarts analysés en fonction des tolérances</v>
      </c>
      <c r="I23" s="71"/>
      <c r="J23" s="353"/>
      <c r="L23" s="43"/>
      <c r="M23" s="44"/>
      <c r="N23" s="44"/>
      <c r="O23" s="44"/>
      <c r="P23" s="44"/>
      <c r="Q23" s="45"/>
      <c r="R23" s="193"/>
    </row>
    <row r="24" spans="2:18" ht="48" customHeight="1" x14ac:dyDescent="0.25">
      <c r="B24" s="249" t="s">
        <v>10</v>
      </c>
      <c r="C24" s="250"/>
      <c r="D24" s="221" t="s">
        <v>109</v>
      </c>
      <c r="E24" s="141"/>
      <c r="F24" s="143"/>
      <c r="G24" s="143"/>
      <c r="H24" s="144"/>
      <c r="I24" s="70" t="str">
        <f>IF(R24="PB","◄","")</f>
        <v>◄</v>
      </c>
      <c r="J24" s="352"/>
      <c r="L24" s="43" t="str">
        <f>IF(E24&lt;&gt;"",0,"")</f>
        <v/>
      </c>
      <c r="M24" s="44" t="str">
        <f>IF(F24&lt;&gt;"",1,"")</f>
        <v/>
      </c>
      <c r="N24" s="44" t="str">
        <f>IF(G24&lt;&gt;"",2,"")</f>
        <v/>
      </c>
      <c r="O24" s="44" t="str">
        <f t="shared" si="5"/>
        <v/>
      </c>
      <c r="P24" s="44" t="str">
        <f t="shared" si="6"/>
        <v/>
      </c>
      <c r="Q24" s="45" t="str">
        <f t="shared" si="2"/>
        <v/>
      </c>
      <c r="R24" s="193" t="str">
        <f t="shared" ref="R24" si="8">IF(D24="OUI",IF(COUNTBLANK(E24:H24)=3,1,"PB"),IF(D24="NON",IF(COUNTBLANK(E24:H24)=4,0,"PB")))</f>
        <v>PB</v>
      </c>
    </row>
    <row r="25" spans="2:18" ht="45.6" thickBot="1" x14ac:dyDescent="0.3">
      <c r="B25" s="251"/>
      <c r="C25" s="252"/>
      <c r="D25" s="222"/>
      <c r="E25" s="172" t="str">
        <f>'C14 Descripteurs'!C10</f>
        <v>Aucune compréhension du contexte ni de la mission</v>
      </c>
      <c r="F25" s="173" t="str">
        <f>'C14 Descripteurs'!D10</f>
        <v>Contexte de la mission analysé, objectif défini</v>
      </c>
      <c r="G25" s="173" t="str">
        <f>'C14 Descripteurs'!E10</f>
        <v>Protocole de validation défini, mesures de vérifications effectuées, sans validation</v>
      </c>
      <c r="H25" s="174" t="str">
        <f>'C14 Descripteurs'!F10</f>
        <v>Interfaces validées en fonction des tolérances</v>
      </c>
      <c r="I25" s="71"/>
      <c r="J25" s="353"/>
      <c r="L25" s="43"/>
      <c r="M25" s="44"/>
      <c r="N25" s="44"/>
      <c r="O25" s="44"/>
      <c r="P25" s="44"/>
      <c r="Q25" s="45"/>
      <c r="R25" s="193"/>
    </row>
    <row r="26" spans="2:18" ht="48" customHeight="1" x14ac:dyDescent="0.25">
      <c r="B26" s="249" t="s">
        <v>11</v>
      </c>
      <c r="C26" s="250"/>
      <c r="D26" s="221" t="s">
        <v>109</v>
      </c>
      <c r="E26" s="141"/>
      <c r="F26" s="143"/>
      <c r="G26" s="143"/>
      <c r="H26" s="144"/>
      <c r="I26" s="70" t="str">
        <f>IF(R26="PB","◄","")</f>
        <v>◄</v>
      </c>
      <c r="J26" s="352"/>
      <c r="L26" s="43" t="str">
        <f>IF(E26&lt;&gt;"",0,"")</f>
        <v/>
      </c>
      <c r="M26" s="44" t="str">
        <f>IF(F26&lt;&gt;"",1,"")</f>
        <v/>
      </c>
      <c r="N26" s="44" t="str">
        <f>IF(G26&lt;&gt;"",2,"")</f>
        <v/>
      </c>
      <c r="O26" s="44" t="str">
        <f t="shared" si="5"/>
        <v/>
      </c>
      <c r="P26" s="44" t="str">
        <f t="shared" si="6"/>
        <v/>
      </c>
      <c r="Q26" s="45" t="str">
        <f t="shared" si="2"/>
        <v/>
      </c>
      <c r="R26" s="193" t="str">
        <f>IF(D26="OUI",IF(COUNTBLANK(E26:H26)=3,1,"PB"),IF(D26="NON",IF(COUNTBLANK(E26:H26)=4,0,"PB")))</f>
        <v>PB</v>
      </c>
    </row>
    <row r="27" spans="2:18" ht="80.099999999999994" customHeight="1" thickBot="1" x14ac:dyDescent="0.3">
      <c r="B27" s="251"/>
      <c r="C27" s="252"/>
      <c r="D27" s="222"/>
      <c r="E27" s="172" t="str">
        <f>'C14 Descripteurs'!C11</f>
        <v>Aucune compréhension du contexte ni de la mission</v>
      </c>
      <c r="F27" s="173" t="str">
        <f>'C14 Descripteurs'!D11</f>
        <v>Contexte de la mission analysé, objectif défini, résultat attendu identifié</v>
      </c>
      <c r="G27" s="173" t="str">
        <f>'C14 Descripteurs'!E11</f>
        <v>Protocole de traçage choisi et réalisé, matériels de mesure correctement utilisés</v>
      </c>
      <c r="H27" s="174" t="str">
        <f>'C14 Descripteurs'!F11</f>
        <v>Contrôle des traçages réalisés, écarts analysés en fonction des tolérances, actions correctives proposées le cas échéant</v>
      </c>
      <c r="I27" s="71"/>
      <c r="J27" s="353"/>
      <c r="L27" s="43"/>
      <c r="M27" s="44"/>
      <c r="N27" s="44"/>
      <c r="O27" s="44"/>
      <c r="P27" s="44"/>
      <c r="Q27" s="45"/>
      <c r="R27" s="193"/>
    </row>
    <row r="28" spans="2:18" ht="45" x14ac:dyDescent="0.25">
      <c r="B28" s="241" t="s">
        <v>14</v>
      </c>
      <c r="C28" s="242"/>
      <c r="D28" s="60"/>
      <c r="E28" s="178" t="str">
        <f>'C14 Descripteurs'!C13</f>
        <v>Aucune compréhension du contexte ni de la mission</v>
      </c>
      <c r="F28" s="179" t="str">
        <f>'C14 Descripteurs'!D13</f>
        <v>Protocole de contrôle défini</v>
      </c>
      <c r="G28" s="179" t="str">
        <f>'C14 Descripteurs'!E13</f>
        <v>Mesures de contrôles réalisées</v>
      </c>
      <c r="H28" s="180" t="str">
        <f>'C14 Descripteurs'!F13</f>
        <v>Écarts analysés et conclusion effectuée, actions correctives proposées le cas échéant</v>
      </c>
      <c r="I28" s="64"/>
      <c r="J28" s="354"/>
      <c r="L28" s="43"/>
      <c r="M28" s="44"/>
      <c r="N28" s="44"/>
      <c r="O28" s="44"/>
      <c r="P28" s="44"/>
      <c r="Q28" s="45"/>
      <c r="R28" s="63"/>
    </row>
    <row r="29" spans="2:18" ht="48" customHeight="1" x14ac:dyDescent="0.25">
      <c r="B29" s="194" t="s">
        <v>103</v>
      </c>
      <c r="C29" s="195"/>
      <c r="D29" s="68" t="s">
        <v>109</v>
      </c>
      <c r="E29" s="145"/>
      <c r="F29" s="146"/>
      <c r="G29" s="146"/>
      <c r="H29" s="147"/>
      <c r="I29" s="72" t="str">
        <f>IF(R29="PB","◄","")</f>
        <v>◄</v>
      </c>
      <c r="J29" s="355"/>
      <c r="L29" s="43" t="str">
        <f>IF(E29&lt;&gt;"",0,"")</f>
        <v/>
      </c>
      <c r="M29" s="44" t="str">
        <f>IF(F29&lt;&gt;"",1,"")</f>
        <v/>
      </c>
      <c r="N29" s="44" t="str">
        <f>IF(G29&lt;&gt;"",2,"")</f>
        <v/>
      </c>
      <c r="O29" s="44" t="str">
        <f t="shared" si="5"/>
        <v/>
      </c>
      <c r="P29" s="44" t="str">
        <f t="shared" si="6"/>
        <v/>
      </c>
      <c r="Q29" s="45" t="str">
        <f t="shared" si="2"/>
        <v/>
      </c>
      <c r="R29" s="118" t="str">
        <f>IF(D29="OUI",IF(COUNTBLANK(E29:H29)=3,1,"PB"),IF(D29="NON",IF(COUNTBLANK(E29:H29)=4,0,"PB")))</f>
        <v>PB</v>
      </c>
    </row>
    <row r="30" spans="2:18" ht="48" customHeight="1" x14ac:dyDescent="0.25">
      <c r="B30" s="194" t="s">
        <v>104</v>
      </c>
      <c r="C30" s="195"/>
      <c r="D30" s="68" t="s">
        <v>109</v>
      </c>
      <c r="E30" s="145"/>
      <c r="F30" s="146"/>
      <c r="G30" s="146"/>
      <c r="H30" s="147"/>
      <c r="I30" s="73" t="str">
        <f>IF(R30="PB","◄","")</f>
        <v>◄</v>
      </c>
      <c r="J30" s="356"/>
      <c r="L30" s="43" t="str">
        <f>IF(E30&lt;&gt;"",0,"")</f>
        <v/>
      </c>
      <c r="M30" s="44" t="str">
        <f>IF(F30&lt;&gt;"",1,"")</f>
        <v/>
      </c>
      <c r="N30" s="44" t="str">
        <f>IF(G30&lt;&gt;"",2,"")</f>
        <v/>
      </c>
      <c r="O30" s="44" t="str">
        <f t="shared" si="5"/>
        <v/>
      </c>
      <c r="P30" s="44" t="str">
        <f t="shared" si="6"/>
        <v/>
      </c>
      <c r="Q30" s="45" t="str">
        <f t="shared" si="2"/>
        <v/>
      </c>
      <c r="R30" s="118" t="str">
        <f t="shared" ref="R30:R31" si="9">IF(D30="OUI",IF(COUNTBLANK(E30:H30)=3,1,"PB"),IF(D30="NON",IF(COUNTBLANK(E30:H30)=4,0,"PB")))</f>
        <v>PB</v>
      </c>
    </row>
    <row r="31" spans="2:18" ht="48" customHeight="1" thickBot="1" x14ac:dyDescent="0.3">
      <c r="B31" s="223" t="s">
        <v>105</v>
      </c>
      <c r="C31" s="224"/>
      <c r="D31" s="69" t="s">
        <v>109</v>
      </c>
      <c r="E31" s="148"/>
      <c r="F31" s="149"/>
      <c r="G31" s="149"/>
      <c r="H31" s="150"/>
      <c r="I31" s="74" t="str">
        <f>IF(R31="PB","◄","")</f>
        <v>◄</v>
      </c>
      <c r="J31" s="357"/>
      <c r="L31" s="47" t="str">
        <f>IF(E31&lt;&gt;"",0,"")</f>
        <v/>
      </c>
      <c r="M31" s="48" t="str">
        <f>IF(F31&lt;&gt;"",1,"")</f>
        <v/>
      </c>
      <c r="N31" s="48" t="str">
        <f>IF(G31&lt;&gt;"",2,"")</f>
        <v/>
      </c>
      <c r="O31" s="48" t="str">
        <f t="shared" si="5"/>
        <v/>
      </c>
      <c r="P31" s="48" t="str">
        <f t="shared" si="6"/>
        <v/>
      </c>
      <c r="Q31" s="49" t="str">
        <f t="shared" si="2"/>
        <v/>
      </c>
      <c r="R31" s="118" t="str">
        <f t="shared" si="9"/>
        <v>PB</v>
      </c>
    </row>
    <row r="32" spans="2:18" ht="21" customHeight="1" x14ac:dyDescent="0.25">
      <c r="B32" s="204" t="s">
        <v>112</v>
      </c>
      <c r="C32" s="204"/>
      <c r="D32" s="204"/>
      <c r="E32" s="204"/>
      <c r="F32" s="204"/>
      <c r="G32" s="204"/>
      <c r="H32" s="204"/>
      <c r="I32" s="204"/>
    </row>
  </sheetData>
  <sheetProtection sheet="1" objects="1" scenarios="1" selectLockedCells="1"/>
  <mergeCells count="50">
    <mergeCell ref="B24:C25"/>
    <mergeCell ref="D24:D25"/>
    <mergeCell ref="J24:J25"/>
    <mergeCell ref="R24:R25"/>
    <mergeCell ref="B32:I32"/>
    <mergeCell ref="B26:C27"/>
    <mergeCell ref="D26:D27"/>
    <mergeCell ref="J26:J27"/>
    <mergeCell ref="R26:R27"/>
    <mergeCell ref="B28:C28"/>
    <mergeCell ref="B29:C29"/>
    <mergeCell ref="J29:J31"/>
    <mergeCell ref="B30:C30"/>
    <mergeCell ref="B31:C31"/>
    <mergeCell ref="R20:R21"/>
    <mergeCell ref="B22:C23"/>
    <mergeCell ref="D22:D23"/>
    <mergeCell ref="J22:J23"/>
    <mergeCell ref="R22:R23"/>
    <mergeCell ref="L13:Q13"/>
    <mergeCell ref="B14:C15"/>
    <mergeCell ref="D14:D15"/>
    <mergeCell ref="J14:J15"/>
    <mergeCell ref="B20:C21"/>
    <mergeCell ref="D20:D21"/>
    <mergeCell ref="J20:J21"/>
    <mergeCell ref="R14:R15"/>
    <mergeCell ref="B18:C19"/>
    <mergeCell ref="D18:D19"/>
    <mergeCell ref="J18:J19"/>
    <mergeCell ref="R18:R19"/>
    <mergeCell ref="B16:C17"/>
    <mergeCell ref="D16:D17"/>
    <mergeCell ref="J16:J17"/>
    <mergeCell ref="R16:R17"/>
    <mergeCell ref="B2:H2"/>
    <mergeCell ref="I2:J4"/>
    <mergeCell ref="B3:H3"/>
    <mergeCell ref="B4:H4"/>
    <mergeCell ref="C5:D5"/>
    <mergeCell ref="F5:G5"/>
    <mergeCell ref="I5:J5"/>
    <mergeCell ref="C6:J6"/>
    <mergeCell ref="D7:E7"/>
    <mergeCell ref="F7:J7"/>
    <mergeCell ref="F8:J11"/>
    <mergeCell ref="B12:C12"/>
    <mergeCell ref="I12:I13"/>
    <mergeCell ref="J12:J13"/>
    <mergeCell ref="B13:C13"/>
  </mergeCells>
  <conditionalFormatting sqref="D14:D27">
    <cfRule type="containsText" dxfId="139" priority="12" operator="containsText" text="NON">
      <formula>NOT(ISERROR(SEARCH("NON",D14)))</formula>
    </cfRule>
    <cfRule type="containsText" dxfId="138" priority="13" operator="containsText" text="OUI">
      <formula>NOT(ISERROR(SEARCH("OUI",D14)))</formula>
    </cfRule>
    <cfRule type="containsText" dxfId="137" priority="14" operator="containsText" text="Obligatoire">
      <formula>NOT(ISERROR(SEARCH("Obligatoire",D14)))</formula>
    </cfRule>
  </conditionalFormatting>
  <conditionalFormatting sqref="D29:D31">
    <cfRule type="containsText" dxfId="136" priority="9" operator="containsText" text="NON">
      <formula>NOT(ISERROR(SEARCH("NON",D29)))</formula>
    </cfRule>
    <cfRule type="containsText" dxfId="135" priority="10" operator="containsText" text="OUI">
      <formula>NOT(ISERROR(SEARCH("OUI",D29)))</formula>
    </cfRule>
    <cfRule type="containsText" dxfId="134" priority="11" operator="containsText" text="Obligatoire">
      <formula>NOT(ISERROR(SEARCH("Obligatoire",D29)))</formula>
    </cfRule>
  </conditionalFormatting>
  <conditionalFormatting sqref="I14">
    <cfRule type="containsText" dxfId="133" priority="8" operator="containsText" text="◄">
      <formula>NOT(ISERROR(SEARCH("◄",I14)))</formula>
    </cfRule>
  </conditionalFormatting>
  <conditionalFormatting sqref="I16">
    <cfRule type="containsText" dxfId="132" priority="7" operator="containsText" text="◄">
      <formula>NOT(ISERROR(SEARCH("◄",I16)))</formula>
    </cfRule>
  </conditionalFormatting>
  <conditionalFormatting sqref="I18">
    <cfRule type="containsText" dxfId="131" priority="6" operator="containsText" text="◄">
      <formula>NOT(ISERROR(SEARCH("◄",I18)))</formula>
    </cfRule>
  </conditionalFormatting>
  <conditionalFormatting sqref="I20">
    <cfRule type="containsText" dxfId="130" priority="1" operator="containsText" text="◄">
      <formula>NOT(ISERROR(SEARCH("◄",I20)))</formula>
    </cfRule>
  </conditionalFormatting>
  <conditionalFormatting sqref="I22">
    <cfRule type="containsText" dxfId="129" priority="5" operator="containsText" text="◄">
      <formula>NOT(ISERROR(SEARCH("◄",I22)))</formula>
    </cfRule>
  </conditionalFormatting>
  <conditionalFormatting sqref="I24">
    <cfRule type="containsText" dxfId="128" priority="4" operator="containsText" text="◄">
      <formula>NOT(ISERROR(SEARCH("◄",I24)))</formula>
    </cfRule>
  </conditionalFormatting>
  <conditionalFormatting sqref="I26">
    <cfRule type="containsText" dxfId="127" priority="3" operator="containsText" text="◄">
      <formula>NOT(ISERROR(SEARCH("◄",I26)))</formula>
    </cfRule>
  </conditionalFormatting>
  <conditionalFormatting sqref="I29:I31">
    <cfRule type="containsText" dxfId="126" priority="2" operator="containsText" text="◄">
      <formula>NOT(ISERROR(SEARCH("◄",I29)))</formula>
    </cfRule>
  </conditionalFormatting>
  <dataValidations count="1">
    <dataValidation type="list" allowBlank="1" showInputMessage="1" showErrorMessage="1" sqref="D14:D27 D29:D31" xr:uid="{D573A0C4-EC24-4E92-81E0-C058C65C9E7F}">
      <formula1>"OUI,NON"</formula1>
    </dataValidation>
  </dataValidations>
  <printOptions horizontalCentered="1"/>
  <pageMargins left="0.27559055118110237" right="0.35433070866141736" top="0.27559055118110237" bottom="0.15748031496062992" header="0.23622047244094491" footer="0.19685039370078741"/>
  <pageSetup paperSize="9" scale="4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C0CC308-92C0-4BC7-AC31-EDC26A28524D}">
          <x14:formula1>
            <xm:f>DÉBUT!$C$12:$C$14</xm:f>
          </x14:formula1>
          <xm:sqref>C5 F5 I5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B77E82-6272-4AA5-950B-49AAC82D89F8}">
  <sheetPr>
    <tabColor rgb="FF00B0F0"/>
    <pageSetUpPr fitToPage="1"/>
  </sheetPr>
  <dimension ref="B1:R32"/>
  <sheetViews>
    <sheetView zoomScale="55" zoomScaleNormal="55" workbookViewId="0">
      <selection activeCell="E16" sqref="E16"/>
    </sheetView>
  </sheetViews>
  <sheetFormatPr baseColWidth="10" defaultColWidth="11.44140625" defaultRowHeight="13.8" x14ac:dyDescent="0.25"/>
  <cols>
    <col min="1" max="1" width="1.88671875" style="41" customWidth="1"/>
    <col min="2" max="2" width="26.109375" style="41" customWidth="1"/>
    <col min="3" max="3" width="37" style="41" customWidth="1"/>
    <col min="4" max="4" width="16.109375" style="41" customWidth="1"/>
    <col min="5" max="8" width="34.109375" style="41" customWidth="1"/>
    <col min="9" max="9" width="7.5546875" style="41" customWidth="1"/>
    <col min="10" max="10" width="73.33203125" style="41" customWidth="1"/>
    <col min="11" max="11" width="5.109375" style="41" customWidth="1"/>
    <col min="12" max="16" width="2.33203125" style="41" hidden="1" customWidth="1"/>
    <col min="17" max="17" width="3.6640625" style="41" hidden="1" customWidth="1"/>
    <col min="18" max="18" width="4.44140625" style="41" hidden="1" customWidth="1"/>
    <col min="19" max="16384" width="11.44140625" style="41"/>
  </cols>
  <sheetData>
    <row r="1" spans="2:18" ht="6" customHeight="1" thickBot="1" x14ac:dyDescent="0.3"/>
    <row r="2" spans="2:18" ht="55.5" customHeight="1" x14ac:dyDescent="0.25">
      <c r="B2" s="225" t="s">
        <v>160</v>
      </c>
      <c r="C2" s="226"/>
      <c r="D2" s="226"/>
      <c r="E2" s="226"/>
      <c r="F2" s="226"/>
      <c r="G2" s="226"/>
      <c r="H2" s="227"/>
      <c r="I2" s="196" t="str">
        <f>'C14_A1'!I2</f>
        <v>SESSION 2028</v>
      </c>
      <c r="J2" s="197"/>
    </row>
    <row r="3" spans="2:18" ht="25.5" customHeight="1" x14ac:dyDescent="0.25">
      <c r="B3" s="228" t="s">
        <v>9</v>
      </c>
      <c r="C3" s="229"/>
      <c r="D3" s="229"/>
      <c r="E3" s="229"/>
      <c r="F3" s="229"/>
      <c r="G3" s="229"/>
      <c r="H3" s="230"/>
      <c r="I3" s="198"/>
      <c r="J3" s="199"/>
    </row>
    <row r="4" spans="2:18" ht="25.5" customHeight="1" thickBot="1" x14ac:dyDescent="0.3">
      <c r="B4" s="231" t="s">
        <v>136</v>
      </c>
      <c r="C4" s="232"/>
      <c r="D4" s="232"/>
      <c r="E4" s="232"/>
      <c r="F4" s="232"/>
      <c r="G4" s="232"/>
      <c r="H4" s="233"/>
      <c r="I4" s="200"/>
      <c r="J4" s="201"/>
    </row>
    <row r="5" spans="2:18" ht="27.75" customHeight="1" thickBot="1" x14ac:dyDescent="0.3">
      <c r="B5" s="166" t="s">
        <v>97</v>
      </c>
      <c r="C5" s="202"/>
      <c r="D5" s="203"/>
      <c r="E5" s="166" t="s">
        <v>97</v>
      </c>
      <c r="F5" s="202"/>
      <c r="G5" s="203"/>
      <c r="H5" s="166" t="s">
        <v>97</v>
      </c>
      <c r="I5" s="202"/>
      <c r="J5" s="203"/>
    </row>
    <row r="6" spans="2:18" ht="42.75" customHeight="1" thickBot="1" x14ac:dyDescent="0.3">
      <c r="B6" s="67" t="s">
        <v>8</v>
      </c>
      <c r="C6" s="350"/>
      <c r="D6" s="350"/>
      <c r="E6" s="350"/>
      <c r="F6" s="350"/>
      <c r="G6" s="350"/>
      <c r="H6" s="350"/>
      <c r="I6" s="350"/>
      <c r="J6" s="351"/>
    </row>
    <row r="7" spans="2:18" ht="35.4" thickBot="1" x14ac:dyDescent="0.35">
      <c r="B7" s="66" t="s">
        <v>113</v>
      </c>
      <c r="C7" s="75" t="str">
        <f>'C14_A1'!C7</f>
        <v>DUPONT Candide</v>
      </c>
      <c r="D7" s="208" t="s">
        <v>114</v>
      </c>
      <c r="E7" s="209"/>
      <c r="F7" s="205" t="s">
        <v>116</v>
      </c>
      <c r="G7" s="206"/>
      <c r="H7" s="206"/>
      <c r="I7" s="206"/>
      <c r="J7" s="207"/>
    </row>
    <row r="8" spans="2:18" ht="23.25" customHeight="1" x14ac:dyDescent="0.25">
      <c r="B8" s="167" t="s">
        <v>4</v>
      </c>
      <c r="C8" s="168" t="str">
        <f>'C14_A1'!C8</f>
        <v>Lycée LIVET</v>
      </c>
      <c r="D8" s="169" t="s">
        <v>107</v>
      </c>
      <c r="E8" s="170" t="s">
        <v>115</v>
      </c>
      <c r="F8" s="212"/>
      <c r="G8" s="213"/>
      <c r="H8" s="213"/>
      <c r="I8" s="213"/>
      <c r="J8" s="214"/>
    </row>
    <row r="9" spans="2:18" ht="23.25" customHeight="1" x14ac:dyDescent="0.25">
      <c r="B9" s="167" t="s">
        <v>2</v>
      </c>
      <c r="C9" s="160"/>
      <c r="D9" s="161"/>
      <c r="E9" s="162"/>
      <c r="F9" s="215"/>
      <c r="G9" s="216"/>
      <c r="H9" s="216"/>
      <c r="I9" s="216"/>
      <c r="J9" s="217"/>
    </row>
    <row r="10" spans="2:18" ht="23.25" customHeight="1" x14ac:dyDescent="0.25">
      <c r="B10" s="167" t="s">
        <v>1</v>
      </c>
      <c r="C10" s="160"/>
      <c r="D10" s="161"/>
      <c r="E10" s="162"/>
      <c r="F10" s="215"/>
      <c r="G10" s="216"/>
      <c r="H10" s="216"/>
      <c r="I10" s="216"/>
      <c r="J10" s="217"/>
      <c r="K10" s="42"/>
    </row>
    <row r="11" spans="2:18" ht="23.25" customHeight="1" thickBot="1" x14ac:dyDescent="0.3">
      <c r="B11" s="171" t="s">
        <v>0</v>
      </c>
      <c r="C11" s="163"/>
      <c r="D11" s="164"/>
      <c r="E11" s="165"/>
      <c r="F11" s="218"/>
      <c r="G11" s="219"/>
      <c r="H11" s="219"/>
      <c r="I11" s="219"/>
      <c r="J11" s="220"/>
    </row>
    <row r="12" spans="2:18" ht="24.75" customHeight="1" thickBot="1" x14ac:dyDescent="0.3">
      <c r="B12" s="234" t="s">
        <v>5</v>
      </c>
      <c r="C12" s="235"/>
      <c r="D12" s="137" t="s">
        <v>108</v>
      </c>
      <c r="E12" s="138">
        <v>0</v>
      </c>
      <c r="F12" s="139">
        <v>1</v>
      </c>
      <c r="G12" s="139">
        <v>2</v>
      </c>
      <c r="H12" s="140">
        <v>3</v>
      </c>
      <c r="I12" s="238"/>
      <c r="J12" s="210" t="s">
        <v>140</v>
      </c>
    </row>
    <row r="13" spans="2:18" ht="48" customHeight="1" thickBot="1" x14ac:dyDescent="0.3">
      <c r="B13" s="236" t="s">
        <v>13</v>
      </c>
      <c r="C13" s="237"/>
      <c r="D13" s="159"/>
      <c r="E13" s="58"/>
      <c r="F13" s="58"/>
      <c r="G13" s="58"/>
      <c r="H13" s="59"/>
      <c r="I13" s="239"/>
      <c r="J13" s="211"/>
      <c r="L13" s="240" t="s">
        <v>27</v>
      </c>
      <c r="M13" s="240"/>
      <c r="N13" s="240"/>
      <c r="O13" s="240"/>
      <c r="P13" s="240"/>
      <c r="Q13" s="240"/>
      <c r="R13" s="61" t="s">
        <v>111</v>
      </c>
    </row>
    <row r="14" spans="2:18" ht="48" customHeight="1" x14ac:dyDescent="0.25">
      <c r="B14" s="243" t="s">
        <v>99</v>
      </c>
      <c r="C14" s="244"/>
      <c r="D14" s="221" t="s">
        <v>109</v>
      </c>
      <c r="E14" s="141"/>
      <c r="F14" s="142"/>
      <c r="G14" s="142"/>
      <c r="H14" s="124"/>
      <c r="I14" s="70" t="str">
        <f>IF(R14="PB","◄","")</f>
        <v>◄</v>
      </c>
      <c r="J14" s="352"/>
      <c r="L14" s="43" t="str">
        <f>IF(E14&lt;&gt;"",0,"")</f>
        <v/>
      </c>
      <c r="M14" s="44" t="str">
        <f>IF(F14&lt;&gt;"",1,"")</f>
        <v/>
      </c>
      <c r="N14" s="44" t="str">
        <f>IF(G14&lt;&gt;"",2,"")</f>
        <v/>
      </c>
      <c r="O14" s="44" t="str">
        <f>IF(H14&lt;&gt;"",3,"")</f>
        <v/>
      </c>
      <c r="P14" s="44" t="str">
        <f>IF(AND(L14="",M14="",N14="",O14=""),"",SUM(L14:O14))</f>
        <v/>
      </c>
      <c r="Q14" s="45" t="str">
        <f>IF(P14="","",P14)</f>
        <v/>
      </c>
      <c r="R14" s="193" t="str">
        <f>IF(D14="OUI",IF(COUNTBLANK(E14:H14)=3,1,"PB"),IF(D14="NON",IF(COUNTBLANK(E14:H14)=4,0,"PB")))</f>
        <v>PB</v>
      </c>
    </row>
    <row r="15" spans="2:18" ht="45.6" thickBot="1" x14ac:dyDescent="0.3">
      <c r="B15" s="245"/>
      <c r="C15" s="246"/>
      <c r="D15" s="222"/>
      <c r="E15" s="172" t="str">
        <f>'C14 Descripteurs'!C5</f>
        <v>Aucune compréhension du contexte de la mission</v>
      </c>
      <c r="F15" s="173" t="str">
        <f>'C14 Descripteurs'!D5</f>
        <v>Contexte de la mission analysé, objectif défini</v>
      </c>
      <c r="G15" s="173" t="str">
        <f>'C14 Descripteurs'!E5</f>
        <v>Mode opératoire défini, matériels identifés, choisis et adaptés à la mission</v>
      </c>
      <c r="H15" s="174" t="str">
        <f>'C14 Descripteurs'!F5</f>
        <v>Types de données d'implantation définies en fonction du mode opératoire</v>
      </c>
      <c r="I15" s="71"/>
      <c r="J15" s="353"/>
      <c r="L15" s="43"/>
      <c r="M15" s="44"/>
      <c r="N15" s="44"/>
      <c r="O15" s="44"/>
      <c r="P15" s="44"/>
      <c r="Q15" s="45"/>
      <c r="R15" s="193"/>
    </row>
    <row r="16" spans="2:18" ht="48" customHeight="1" x14ac:dyDescent="0.25">
      <c r="B16" s="247" t="s">
        <v>100</v>
      </c>
      <c r="C16" s="248"/>
      <c r="D16" s="221" t="s">
        <v>109</v>
      </c>
      <c r="E16" s="141"/>
      <c r="F16" s="143"/>
      <c r="G16" s="143"/>
      <c r="H16" s="144"/>
      <c r="I16" s="70" t="str">
        <f>IF(R16="PB","◄","")</f>
        <v>◄</v>
      </c>
      <c r="J16" s="352"/>
      <c r="L16" s="43" t="str">
        <f>IF(E16&lt;&gt;"",0,"")</f>
        <v/>
      </c>
      <c r="M16" s="44" t="str">
        <f>IF(F16&lt;&gt;"",1,"")</f>
        <v/>
      </c>
      <c r="N16" s="44" t="str">
        <f>IF(G16&lt;&gt;"",2,"")</f>
        <v/>
      </c>
      <c r="O16" s="44" t="str">
        <f t="shared" ref="O16:O20" si="0">IF(H16&lt;&gt;"",3,"")</f>
        <v/>
      </c>
      <c r="P16" s="44" t="str">
        <f t="shared" ref="P16:P20" si="1">IF(AND(L16="",M16="",N16="",O16=""),"",SUM(L16:O16))</f>
        <v/>
      </c>
      <c r="Q16" s="45" t="str">
        <f t="shared" ref="Q16:Q31" si="2">IF(P16="","",P16)</f>
        <v/>
      </c>
      <c r="R16" s="193" t="str">
        <f>IF(D16="OUI",IF(COUNTBLANK(E16:H16)=3,1,"PB"),IF(D16="NON",IF(COUNTBLANK(E16:H16)=4,0,"PB")))</f>
        <v>PB</v>
      </c>
    </row>
    <row r="17" spans="2:18" ht="60.6" thickBot="1" x14ac:dyDescent="0.3">
      <c r="B17" s="243"/>
      <c r="C17" s="244"/>
      <c r="D17" s="222"/>
      <c r="E17" s="175" t="str">
        <f>'C14 Descripteurs'!C6</f>
        <v>Aucune analyse des documents supports, aucune donnée d'implantation déterminée</v>
      </c>
      <c r="F17" s="176" t="str">
        <f>'C14 Descripteurs'!D6</f>
        <v>Documents supports analysés (lecture de plans, maquette…) en vue de la détermination des données mais non exploités</v>
      </c>
      <c r="G17" s="176" t="str">
        <f>'C14 Descripteurs'!E6</f>
        <v>Documents supports exploités et données d'implantion et de contrôle partiellement justes</v>
      </c>
      <c r="H17" s="177" t="str">
        <f>'C14 Descripteurs'!F6</f>
        <v>Documents supports exploités, données d'implantion et de contrôle justes</v>
      </c>
      <c r="I17" s="71"/>
      <c r="J17" s="353"/>
      <c r="L17" s="43"/>
      <c r="M17" s="44"/>
      <c r="N17" s="44"/>
      <c r="O17" s="44"/>
      <c r="P17" s="44"/>
      <c r="Q17" s="45"/>
      <c r="R17" s="193"/>
    </row>
    <row r="18" spans="2:18" ht="48" customHeight="1" x14ac:dyDescent="0.25">
      <c r="B18" s="247" t="s">
        <v>101</v>
      </c>
      <c r="C18" s="248"/>
      <c r="D18" s="221" t="s">
        <v>109</v>
      </c>
      <c r="E18" s="141"/>
      <c r="F18" s="143"/>
      <c r="G18" s="143"/>
      <c r="H18" s="144"/>
      <c r="I18" s="70" t="str">
        <f>IF(R18="PB","◄","")</f>
        <v>◄</v>
      </c>
      <c r="J18" s="352"/>
      <c r="L18" s="43" t="str">
        <f>IF(E18&lt;&gt;"",0,"")</f>
        <v/>
      </c>
      <c r="M18" s="44" t="str">
        <f>IF(F18&lt;&gt;"",1,"")</f>
        <v/>
      </c>
      <c r="N18" s="44" t="str">
        <f>IF(G18&lt;&gt;"",2,"")</f>
        <v/>
      </c>
      <c r="O18" s="44" t="str">
        <f t="shared" si="0"/>
        <v/>
      </c>
      <c r="P18" s="44" t="str">
        <f t="shared" si="1"/>
        <v/>
      </c>
      <c r="Q18" s="45" t="str">
        <f t="shared" si="2"/>
        <v/>
      </c>
      <c r="R18" s="193" t="str">
        <f t="shared" ref="R18" si="3">IF(D18="OUI",IF(COUNTBLANK(E18:H18)=3,1,"PB"),IF(D18="NON",IF(COUNTBLANK(E18:H18)=4,0,"PB")))</f>
        <v>PB</v>
      </c>
    </row>
    <row r="19" spans="2:18" ht="75.599999999999994" thickBot="1" x14ac:dyDescent="0.3">
      <c r="B19" s="245"/>
      <c r="C19" s="246"/>
      <c r="D19" s="222"/>
      <c r="E19" s="172" t="str">
        <f>'C14 Descripteurs'!C7</f>
        <v>Aucune implantation réalisée</v>
      </c>
      <c r="F19" s="173" t="str">
        <f>'C14 Descripteurs'!D7</f>
        <v>Matériels de mesures correctement positionnés et régulièrement contrôlés</v>
      </c>
      <c r="G19" s="173" t="str">
        <f>'C14 Descripteurs'!E7</f>
        <v>Données d'implantation exploitées correctement et mesures correctement réalisées, mais implantation partielle ou partiellement incorrecte</v>
      </c>
      <c r="H19" s="174" t="str">
        <f>'C14 Descripteurs'!F7</f>
        <v>Implantation réalisée dans les règles</v>
      </c>
      <c r="I19" s="71"/>
      <c r="J19" s="353"/>
      <c r="L19" s="43"/>
      <c r="M19" s="44"/>
      <c r="N19" s="44"/>
      <c r="O19" s="44"/>
      <c r="P19" s="44"/>
      <c r="Q19" s="45"/>
      <c r="R19" s="193"/>
    </row>
    <row r="20" spans="2:18" ht="48" customHeight="1" x14ac:dyDescent="0.25">
      <c r="B20" s="247" t="s">
        <v>102</v>
      </c>
      <c r="C20" s="248"/>
      <c r="D20" s="221" t="s">
        <v>109</v>
      </c>
      <c r="E20" s="141"/>
      <c r="F20" s="143"/>
      <c r="G20" s="143"/>
      <c r="H20" s="144"/>
      <c r="I20" s="70" t="str">
        <f>IF(R20="PB","◄","")</f>
        <v>◄</v>
      </c>
      <c r="J20" s="352"/>
      <c r="L20" s="43" t="str">
        <f>IF(E20&lt;&gt;"",0,"")</f>
        <v/>
      </c>
      <c r="M20" s="44" t="str">
        <f>IF(F20&lt;&gt;"",1,"")</f>
        <v/>
      </c>
      <c r="N20" s="44" t="str">
        <f>IF(G20&lt;&gt;"",2,"")</f>
        <v/>
      </c>
      <c r="O20" s="44" t="str">
        <f t="shared" si="0"/>
        <v/>
      </c>
      <c r="P20" s="44" t="str">
        <f t="shared" si="1"/>
        <v/>
      </c>
      <c r="Q20" s="45" t="str">
        <f t="shared" si="2"/>
        <v/>
      </c>
      <c r="R20" s="193" t="str">
        <f t="shared" ref="R20" si="4">IF(D20="OUI",IF(COUNTBLANK(E20:H20)=3,1,"PB"),IF(D20="NON",IF(COUNTBLANK(E20:H20)=4,0,"PB")))</f>
        <v>PB</v>
      </c>
    </row>
    <row r="21" spans="2:18" ht="45.6" thickBot="1" x14ac:dyDescent="0.3">
      <c r="B21" s="245"/>
      <c r="C21" s="246"/>
      <c r="D21" s="222"/>
      <c r="E21" s="172" t="str">
        <f>'C14 Descripteurs'!C8</f>
        <v>Aucune implantation contrôlée</v>
      </c>
      <c r="F21" s="173" t="str">
        <f>'C14 Descripteurs'!D8</f>
        <v>Protocole de contrôle défini</v>
      </c>
      <c r="G21" s="173" t="str">
        <f>'C14 Descripteurs'!E8</f>
        <v>Mesures de contrôles réalisées</v>
      </c>
      <c r="H21" s="174" t="str">
        <f>'C14 Descripteurs'!F8</f>
        <v>Écarts analysés et conclusion effectuée, actions correctives proposées le cas échéant</v>
      </c>
      <c r="I21" s="71"/>
      <c r="J21" s="353"/>
      <c r="L21" s="43"/>
      <c r="M21" s="44"/>
      <c r="N21" s="44"/>
      <c r="O21" s="44"/>
      <c r="P21" s="44"/>
      <c r="Q21" s="45"/>
      <c r="R21" s="193"/>
    </row>
    <row r="22" spans="2:18" ht="48" customHeight="1" x14ac:dyDescent="0.25">
      <c r="B22" s="249" t="s">
        <v>12</v>
      </c>
      <c r="C22" s="250"/>
      <c r="D22" s="221" t="s">
        <v>109</v>
      </c>
      <c r="E22" s="141"/>
      <c r="F22" s="143"/>
      <c r="G22" s="143"/>
      <c r="H22" s="144"/>
      <c r="I22" s="70" t="str">
        <f>IF(R22="PB","◄","")</f>
        <v>◄</v>
      </c>
      <c r="J22" s="352"/>
      <c r="L22" s="43" t="str">
        <f>IF(E22&lt;&gt;"",0,"")</f>
        <v/>
      </c>
      <c r="M22" s="44" t="str">
        <f>IF(F22&lt;&gt;"",1,"")</f>
        <v/>
      </c>
      <c r="N22" s="44" t="str">
        <f>IF(G22&lt;&gt;"",2,"")</f>
        <v/>
      </c>
      <c r="O22" s="44" t="str">
        <f t="shared" ref="O22:O31" si="5">IF(H22&lt;&gt;"",3,"")</f>
        <v/>
      </c>
      <c r="P22" s="44" t="str">
        <f t="shared" ref="P22:P31" si="6">IF(AND(L22="",M22="",N22="",O22=""),"",SUM(L22:O22))</f>
        <v/>
      </c>
      <c r="Q22" s="45" t="str">
        <f t="shared" si="2"/>
        <v/>
      </c>
      <c r="R22" s="193" t="str">
        <f t="shared" ref="R22" si="7">IF(D22="OUI",IF(COUNTBLANK(E22:H22)=3,1,"PB"),IF(D22="NON",IF(COUNTBLANK(E22:H22)=4,0,"PB")))</f>
        <v>PB</v>
      </c>
    </row>
    <row r="23" spans="2:18" ht="60.6" thickBot="1" x14ac:dyDescent="0.3">
      <c r="B23" s="251"/>
      <c r="C23" s="252"/>
      <c r="D23" s="222"/>
      <c r="E23" s="172" t="str">
        <f>'C14 Descripteurs'!C9</f>
        <v>Aucune compréhension du contexte ni de la mission</v>
      </c>
      <c r="F23" s="173" t="str">
        <f>'C14 Descripteurs'!D9</f>
        <v>Contexte de la mission analysé, objectif défini, résultat attendu identifié</v>
      </c>
      <c r="G23" s="173" t="str">
        <f>'C14 Descripteurs'!E9</f>
        <v>Protocole de positionnement du trait de niveau choisi et réalisé, matériels de mesure correctement utilisés</v>
      </c>
      <c r="H23" s="174" t="str">
        <f>'C14 Descripteurs'!F9</f>
        <v>Contrôle du positionnement réalisé, écarts analysés en fonction des tolérances</v>
      </c>
      <c r="I23" s="71"/>
      <c r="J23" s="353"/>
      <c r="L23" s="43"/>
      <c r="M23" s="44"/>
      <c r="N23" s="44"/>
      <c r="O23" s="44"/>
      <c r="P23" s="44"/>
      <c r="Q23" s="45"/>
      <c r="R23" s="193"/>
    </row>
    <row r="24" spans="2:18" ht="48" customHeight="1" x14ac:dyDescent="0.25">
      <c r="B24" s="249" t="s">
        <v>10</v>
      </c>
      <c r="C24" s="250"/>
      <c r="D24" s="221" t="s">
        <v>109</v>
      </c>
      <c r="E24" s="141"/>
      <c r="F24" s="143"/>
      <c r="G24" s="143"/>
      <c r="H24" s="144"/>
      <c r="I24" s="70" t="str">
        <f>IF(R24="PB","◄","")</f>
        <v>◄</v>
      </c>
      <c r="J24" s="352"/>
      <c r="L24" s="43" t="str">
        <f>IF(E24&lt;&gt;"",0,"")</f>
        <v/>
      </c>
      <c r="M24" s="44" t="str">
        <f>IF(F24&lt;&gt;"",1,"")</f>
        <v/>
      </c>
      <c r="N24" s="44" t="str">
        <f>IF(G24&lt;&gt;"",2,"")</f>
        <v/>
      </c>
      <c r="O24" s="44" t="str">
        <f t="shared" si="5"/>
        <v/>
      </c>
      <c r="P24" s="44" t="str">
        <f t="shared" si="6"/>
        <v/>
      </c>
      <c r="Q24" s="45" t="str">
        <f t="shared" si="2"/>
        <v/>
      </c>
      <c r="R24" s="193" t="str">
        <f t="shared" ref="R24" si="8">IF(D24="OUI",IF(COUNTBLANK(E24:H24)=3,1,"PB"),IF(D24="NON",IF(COUNTBLANK(E24:H24)=4,0,"PB")))</f>
        <v>PB</v>
      </c>
    </row>
    <row r="25" spans="2:18" ht="45.6" thickBot="1" x14ac:dyDescent="0.3">
      <c r="B25" s="251"/>
      <c r="C25" s="252"/>
      <c r="D25" s="222"/>
      <c r="E25" s="172" t="str">
        <f>'C14 Descripteurs'!C10</f>
        <v>Aucune compréhension du contexte ni de la mission</v>
      </c>
      <c r="F25" s="173" t="str">
        <f>'C14 Descripteurs'!D10</f>
        <v>Contexte de la mission analysé, objectif défini</v>
      </c>
      <c r="G25" s="173" t="str">
        <f>'C14 Descripteurs'!E10</f>
        <v>Protocole de validation défini, mesures de vérifications effectuées, sans validation</v>
      </c>
      <c r="H25" s="174" t="str">
        <f>'C14 Descripteurs'!F10</f>
        <v>Interfaces validées en fonction des tolérances</v>
      </c>
      <c r="I25" s="71"/>
      <c r="J25" s="353"/>
      <c r="L25" s="43"/>
      <c r="M25" s="44"/>
      <c r="N25" s="44"/>
      <c r="O25" s="44"/>
      <c r="P25" s="44"/>
      <c r="Q25" s="45"/>
      <c r="R25" s="193"/>
    </row>
    <row r="26" spans="2:18" ht="48" customHeight="1" x14ac:dyDescent="0.25">
      <c r="B26" s="249" t="s">
        <v>11</v>
      </c>
      <c r="C26" s="250"/>
      <c r="D26" s="221" t="s">
        <v>109</v>
      </c>
      <c r="E26" s="141"/>
      <c r="F26" s="143"/>
      <c r="G26" s="143"/>
      <c r="H26" s="144"/>
      <c r="I26" s="70" t="str">
        <f>IF(R26="PB","◄","")</f>
        <v>◄</v>
      </c>
      <c r="J26" s="352"/>
      <c r="L26" s="43" t="str">
        <f>IF(E26&lt;&gt;"",0,"")</f>
        <v/>
      </c>
      <c r="M26" s="44" t="str">
        <f>IF(F26&lt;&gt;"",1,"")</f>
        <v/>
      </c>
      <c r="N26" s="44" t="str">
        <f>IF(G26&lt;&gt;"",2,"")</f>
        <v/>
      </c>
      <c r="O26" s="44" t="str">
        <f t="shared" si="5"/>
        <v/>
      </c>
      <c r="P26" s="44" t="str">
        <f t="shared" si="6"/>
        <v/>
      </c>
      <c r="Q26" s="45" t="str">
        <f t="shared" si="2"/>
        <v/>
      </c>
      <c r="R26" s="193" t="str">
        <f>IF(D26="OUI",IF(COUNTBLANK(E26:H26)=3,1,"PB"),IF(D26="NON",IF(COUNTBLANK(E26:H26)=4,0,"PB")))</f>
        <v>PB</v>
      </c>
    </row>
    <row r="27" spans="2:18" ht="80.099999999999994" customHeight="1" thickBot="1" x14ac:dyDescent="0.3">
      <c r="B27" s="251"/>
      <c r="C27" s="252"/>
      <c r="D27" s="222"/>
      <c r="E27" s="172" t="str">
        <f>'C14 Descripteurs'!C11</f>
        <v>Aucune compréhension du contexte ni de la mission</v>
      </c>
      <c r="F27" s="173" t="str">
        <f>'C14 Descripteurs'!D11</f>
        <v>Contexte de la mission analysé, objectif défini, résultat attendu identifié</v>
      </c>
      <c r="G27" s="173" t="str">
        <f>'C14 Descripteurs'!E11</f>
        <v>Protocole de traçage choisi et réalisé, matériels de mesure correctement utilisés</v>
      </c>
      <c r="H27" s="174" t="str">
        <f>'C14 Descripteurs'!F11</f>
        <v>Contrôle des traçages réalisés, écarts analysés en fonction des tolérances, actions correctives proposées le cas échéant</v>
      </c>
      <c r="I27" s="71"/>
      <c r="J27" s="353"/>
      <c r="L27" s="43"/>
      <c r="M27" s="44"/>
      <c r="N27" s="44"/>
      <c r="O27" s="44"/>
      <c r="P27" s="44"/>
      <c r="Q27" s="45"/>
      <c r="R27" s="193"/>
    </row>
    <row r="28" spans="2:18" ht="45" x14ac:dyDescent="0.25">
      <c r="B28" s="241" t="s">
        <v>14</v>
      </c>
      <c r="C28" s="242"/>
      <c r="D28" s="60"/>
      <c r="E28" s="178" t="str">
        <f>'C14 Descripteurs'!C13</f>
        <v>Aucune compréhension du contexte ni de la mission</v>
      </c>
      <c r="F28" s="179" t="str">
        <f>'C14 Descripteurs'!D13</f>
        <v>Protocole de contrôle défini</v>
      </c>
      <c r="G28" s="179" t="str">
        <f>'C14 Descripteurs'!E13</f>
        <v>Mesures de contrôles réalisées</v>
      </c>
      <c r="H28" s="180" t="str">
        <f>'C14 Descripteurs'!F13</f>
        <v>Écarts analysés et conclusion effectuée, actions correctives proposées le cas échéant</v>
      </c>
      <c r="I28" s="64"/>
      <c r="J28" s="354"/>
      <c r="L28" s="43"/>
      <c r="M28" s="44"/>
      <c r="N28" s="44"/>
      <c r="O28" s="44"/>
      <c r="P28" s="44"/>
      <c r="Q28" s="45"/>
      <c r="R28" s="63"/>
    </row>
    <row r="29" spans="2:18" ht="48" customHeight="1" x14ac:dyDescent="0.25">
      <c r="B29" s="194" t="s">
        <v>103</v>
      </c>
      <c r="C29" s="195"/>
      <c r="D29" s="68" t="s">
        <v>109</v>
      </c>
      <c r="E29" s="145"/>
      <c r="F29" s="146"/>
      <c r="G29" s="146"/>
      <c r="H29" s="147"/>
      <c r="I29" s="72" t="str">
        <f>IF(R29="PB","◄","")</f>
        <v>◄</v>
      </c>
      <c r="J29" s="355"/>
      <c r="L29" s="43" t="str">
        <f>IF(E29&lt;&gt;"",0,"")</f>
        <v/>
      </c>
      <c r="M29" s="44" t="str">
        <f>IF(F29&lt;&gt;"",1,"")</f>
        <v/>
      </c>
      <c r="N29" s="44" t="str">
        <f>IF(G29&lt;&gt;"",2,"")</f>
        <v/>
      </c>
      <c r="O29" s="44" t="str">
        <f t="shared" si="5"/>
        <v/>
      </c>
      <c r="P29" s="44" t="str">
        <f t="shared" si="6"/>
        <v/>
      </c>
      <c r="Q29" s="45" t="str">
        <f t="shared" si="2"/>
        <v/>
      </c>
      <c r="R29" s="118" t="str">
        <f>IF(D29="OUI",IF(COUNTBLANK(E29:H29)=3,1,"PB"),IF(D29="NON",IF(COUNTBLANK(E29:H29)=4,0,"PB")))</f>
        <v>PB</v>
      </c>
    </row>
    <row r="30" spans="2:18" ht="48" customHeight="1" x14ac:dyDescent="0.25">
      <c r="B30" s="194" t="s">
        <v>104</v>
      </c>
      <c r="C30" s="195"/>
      <c r="D30" s="68" t="s">
        <v>109</v>
      </c>
      <c r="E30" s="145"/>
      <c r="F30" s="146"/>
      <c r="G30" s="146"/>
      <c r="H30" s="147"/>
      <c r="I30" s="73" t="str">
        <f>IF(R30="PB","◄","")</f>
        <v>◄</v>
      </c>
      <c r="J30" s="356"/>
      <c r="L30" s="43" t="str">
        <f>IF(E30&lt;&gt;"",0,"")</f>
        <v/>
      </c>
      <c r="M30" s="44" t="str">
        <f>IF(F30&lt;&gt;"",1,"")</f>
        <v/>
      </c>
      <c r="N30" s="44" t="str">
        <f>IF(G30&lt;&gt;"",2,"")</f>
        <v/>
      </c>
      <c r="O30" s="44" t="str">
        <f t="shared" si="5"/>
        <v/>
      </c>
      <c r="P30" s="44" t="str">
        <f t="shared" si="6"/>
        <v/>
      </c>
      <c r="Q30" s="45" t="str">
        <f t="shared" si="2"/>
        <v/>
      </c>
      <c r="R30" s="118" t="str">
        <f t="shared" ref="R30:R31" si="9">IF(D30="OUI",IF(COUNTBLANK(E30:H30)=3,1,"PB"),IF(D30="NON",IF(COUNTBLANK(E30:H30)=4,0,"PB")))</f>
        <v>PB</v>
      </c>
    </row>
    <row r="31" spans="2:18" ht="48" customHeight="1" thickBot="1" x14ac:dyDescent="0.3">
      <c r="B31" s="223" t="s">
        <v>105</v>
      </c>
      <c r="C31" s="224"/>
      <c r="D31" s="69" t="s">
        <v>109</v>
      </c>
      <c r="E31" s="148"/>
      <c r="F31" s="149"/>
      <c r="G31" s="149"/>
      <c r="H31" s="150"/>
      <c r="I31" s="74" t="str">
        <f>IF(R31="PB","◄","")</f>
        <v>◄</v>
      </c>
      <c r="J31" s="357"/>
      <c r="L31" s="47" t="str">
        <f>IF(E31&lt;&gt;"",0,"")</f>
        <v/>
      </c>
      <c r="M31" s="48" t="str">
        <f>IF(F31&lt;&gt;"",1,"")</f>
        <v/>
      </c>
      <c r="N31" s="48" t="str">
        <f>IF(G31&lt;&gt;"",2,"")</f>
        <v/>
      </c>
      <c r="O31" s="48" t="str">
        <f t="shared" si="5"/>
        <v/>
      </c>
      <c r="P31" s="48" t="str">
        <f t="shared" si="6"/>
        <v/>
      </c>
      <c r="Q31" s="49" t="str">
        <f t="shared" si="2"/>
        <v/>
      </c>
      <c r="R31" s="118" t="str">
        <f t="shared" si="9"/>
        <v>PB</v>
      </c>
    </row>
    <row r="32" spans="2:18" ht="21" customHeight="1" x14ac:dyDescent="0.25">
      <c r="B32" s="204" t="s">
        <v>112</v>
      </c>
      <c r="C32" s="204"/>
      <c r="D32" s="204"/>
      <c r="E32" s="204"/>
      <c r="F32" s="204"/>
      <c r="G32" s="204"/>
      <c r="H32" s="204"/>
      <c r="I32" s="204"/>
    </row>
  </sheetData>
  <sheetProtection sheet="1" objects="1" scenarios="1" selectLockedCells="1"/>
  <mergeCells count="50">
    <mergeCell ref="B24:C25"/>
    <mergeCell ref="D24:D25"/>
    <mergeCell ref="J24:J25"/>
    <mergeCell ref="R24:R25"/>
    <mergeCell ref="B32:I32"/>
    <mergeCell ref="B26:C27"/>
    <mergeCell ref="D26:D27"/>
    <mergeCell ref="J26:J27"/>
    <mergeCell ref="R26:R27"/>
    <mergeCell ref="B28:C28"/>
    <mergeCell ref="B29:C29"/>
    <mergeCell ref="J29:J31"/>
    <mergeCell ref="B30:C30"/>
    <mergeCell ref="B31:C31"/>
    <mergeCell ref="R20:R21"/>
    <mergeCell ref="B22:C23"/>
    <mergeCell ref="D22:D23"/>
    <mergeCell ref="J22:J23"/>
    <mergeCell ref="R22:R23"/>
    <mergeCell ref="L13:Q13"/>
    <mergeCell ref="B14:C15"/>
    <mergeCell ref="D14:D15"/>
    <mergeCell ref="J14:J15"/>
    <mergeCell ref="B20:C21"/>
    <mergeCell ref="D20:D21"/>
    <mergeCell ref="J20:J21"/>
    <mergeCell ref="R14:R15"/>
    <mergeCell ref="B18:C19"/>
    <mergeCell ref="D18:D19"/>
    <mergeCell ref="J18:J19"/>
    <mergeCell ref="R18:R19"/>
    <mergeCell ref="B16:C17"/>
    <mergeCell ref="D16:D17"/>
    <mergeCell ref="J16:J17"/>
    <mergeCell ref="R16:R17"/>
    <mergeCell ref="B2:H2"/>
    <mergeCell ref="I2:J4"/>
    <mergeCell ref="B3:H3"/>
    <mergeCell ref="B4:H4"/>
    <mergeCell ref="C5:D5"/>
    <mergeCell ref="F5:G5"/>
    <mergeCell ref="I5:J5"/>
    <mergeCell ref="C6:J6"/>
    <mergeCell ref="D7:E7"/>
    <mergeCell ref="F7:J7"/>
    <mergeCell ref="F8:J11"/>
    <mergeCell ref="B12:C12"/>
    <mergeCell ref="I12:I13"/>
    <mergeCell ref="J12:J13"/>
    <mergeCell ref="B13:C13"/>
  </mergeCells>
  <conditionalFormatting sqref="D14:D27">
    <cfRule type="containsText" dxfId="125" priority="12" operator="containsText" text="NON">
      <formula>NOT(ISERROR(SEARCH("NON",D14)))</formula>
    </cfRule>
    <cfRule type="containsText" dxfId="124" priority="13" operator="containsText" text="OUI">
      <formula>NOT(ISERROR(SEARCH("OUI",D14)))</formula>
    </cfRule>
    <cfRule type="containsText" dxfId="123" priority="14" operator="containsText" text="Obligatoire">
      <formula>NOT(ISERROR(SEARCH("Obligatoire",D14)))</formula>
    </cfRule>
  </conditionalFormatting>
  <conditionalFormatting sqref="D29:D31">
    <cfRule type="containsText" dxfId="122" priority="9" operator="containsText" text="NON">
      <formula>NOT(ISERROR(SEARCH("NON",D29)))</formula>
    </cfRule>
    <cfRule type="containsText" dxfId="121" priority="10" operator="containsText" text="OUI">
      <formula>NOT(ISERROR(SEARCH("OUI",D29)))</formula>
    </cfRule>
    <cfRule type="containsText" dxfId="120" priority="11" operator="containsText" text="Obligatoire">
      <formula>NOT(ISERROR(SEARCH("Obligatoire",D29)))</formula>
    </cfRule>
  </conditionalFormatting>
  <conditionalFormatting sqref="I14">
    <cfRule type="containsText" dxfId="119" priority="8" operator="containsText" text="◄">
      <formula>NOT(ISERROR(SEARCH("◄",I14)))</formula>
    </cfRule>
  </conditionalFormatting>
  <conditionalFormatting sqref="I16">
    <cfRule type="containsText" dxfId="118" priority="7" operator="containsText" text="◄">
      <formula>NOT(ISERROR(SEARCH("◄",I16)))</formula>
    </cfRule>
  </conditionalFormatting>
  <conditionalFormatting sqref="I18">
    <cfRule type="containsText" dxfId="117" priority="6" operator="containsText" text="◄">
      <formula>NOT(ISERROR(SEARCH("◄",I18)))</formula>
    </cfRule>
  </conditionalFormatting>
  <conditionalFormatting sqref="I20">
    <cfRule type="containsText" dxfId="116" priority="1" operator="containsText" text="◄">
      <formula>NOT(ISERROR(SEARCH("◄",I20)))</formula>
    </cfRule>
  </conditionalFormatting>
  <conditionalFormatting sqref="I22">
    <cfRule type="containsText" dxfId="115" priority="5" operator="containsText" text="◄">
      <formula>NOT(ISERROR(SEARCH("◄",I22)))</formula>
    </cfRule>
  </conditionalFormatting>
  <conditionalFormatting sqref="I24">
    <cfRule type="containsText" dxfId="114" priority="4" operator="containsText" text="◄">
      <formula>NOT(ISERROR(SEARCH("◄",I24)))</formula>
    </cfRule>
  </conditionalFormatting>
  <conditionalFormatting sqref="I26">
    <cfRule type="containsText" dxfId="113" priority="3" operator="containsText" text="◄">
      <formula>NOT(ISERROR(SEARCH("◄",I26)))</formula>
    </cfRule>
  </conditionalFormatting>
  <conditionalFormatting sqref="I29:I31">
    <cfRule type="containsText" dxfId="112" priority="2" operator="containsText" text="◄">
      <formula>NOT(ISERROR(SEARCH("◄",I29)))</formula>
    </cfRule>
  </conditionalFormatting>
  <dataValidations count="1">
    <dataValidation type="list" allowBlank="1" showInputMessage="1" showErrorMessage="1" sqref="D14:D27 D29:D31" xr:uid="{A9ECEBFD-F43B-458B-A79E-7EB1A2C258B3}">
      <formula1>"OUI,NON"</formula1>
    </dataValidation>
  </dataValidations>
  <printOptions horizontalCentered="1"/>
  <pageMargins left="0.27559055118110237" right="0.35433070866141736" top="0.27559055118110237" bottom="0.15748031496062992" header="0.23622047244094491" footer="0.19685039370078741"/>
  <pageSetup paperSize="9" scale="4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070F15E-F325-4AE5-8B96-C8EB98D84834}">
          <x14:formula1>
            <xm:f>DÉBUT!$C$12:$C$14</xm:f>
          </x14:formula1>
          <xm:sqref>C5 F5 I5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  <pageSetUpPr fitToPage="1"/>
  </sheetPr>
  <dimension ref="A1:BE94"/>
  <sheetViews>
    <sheetView showGridLines="0" zoomScale="70" zoomScaleNormal="70" workbookViewId="0">
      <selection activeCell="B7" sqref="B7"/>
    </sheetView>
  </sheetViews>
  <sheetFormatPr baseColWidth="10" defaultColWidth="11.44140625" defaultRowHeight="13.8" x14ac:dyDescent="0.25"/>
  <cols>
    <col min="1" max="1" width="1.5546875" style="2" customWidth="1"/>
    <col min="2" max="2" width="11" style="2" bestFit="1" customWidth="1"/>
    <col min="3" max="3" width="26.109375" style="2" customWidth="1"/>
    <col min="4" max="4" width="68.5546875" style="2" customWidth="1"/>
    <col min="5" max="5" width="4.33203125" style="2" bestFit="1" customWidth="1"/>
    <col min="6" max="6" width="4.33203125" style="2" customWidth="1"/>
    <col min="7" max="12" width="4.33203125" style="2" bestFit="1" customWidth="1"/>
    <col min="13" max="13" width="4.33203125" style="2" customWidth="1"/>
    <col min="14" max="14" width="5.33203125" style="2" customWidth="1"/>
    <col min="15" max="18" width="4.44140625" style="2" customWidth="1"/>
    <col min="19" max="22" width="9" style="2" customWidth="1"/>
    <col min="23" max="23" width="8.33203125" style="2" hidden="1" customWidth="1"/>
    <col min="24" max="24" width="6.88671875" style="2" hidden="1" customWidth="1"/>
    <col min="25" max="25" width="13.109375" style="2" bestFit="1" customWidth="1"/>
    <col min="26" max="26" width="4.6640625" style="2" customWidth="1"/>
    <col min="27" max="27" width="4.109375" style="2" hidden="1" customWidth="1"/>
    <col min="28" max="28" width="4.44140625" style="2" hidden="1" customWidth="1"/>
    <col min="29" max="35" width="4.44140625" style="1" hidden="1" customWidth="1"/>
    <col min="36" max="36" width="5.44140625" style="1" hidden="1" customWidth="1"/>
    <col min="37" max="37" width="3.109375" style="2" hidden="1" customWidth="1"/>
    <col min="38" max="41" width="3.88671875" style="2" hidden="1" customWidth="1"/>
    <col min="42" max="42" width="2.88671875" style="2" hidden="1" customWidth="1"/>
    <col min="43" max="46" width="8" style="2" hidden="1" customWidth="1"/>
    <col min="47" max="47" width="174.109375" style="2" customWidth="1"/>
    <col min="48" max="55" width="7.109375" style="2" customWidth="1"/>
    <col min="56" max="59" width="5.5546875" style="2" bestFit="1" customWidth="1"/>
    <col min="60" max="16384" width="11.44140625" style="2"/>
  </cols>
  <sheetData>
    <row r="1" spans="1:57" ht="6" customHeight="1" thickBot="1" x14ac:dyDescent="0.3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</row>
    <row r="2" spans="1:57" ht="65.25" customHeight="1" x14ac:dyDescent="0.25">
      <c r="A2" s="9"/>
      <c r="B2" s="283" t="s">
        <v>160</v>
      </c>
      <c r="C2" s="284"/>
      <c r="D2" s="284"/>
      <c r="E2" s="284"/>
      <c r="F2" s="284"/>
      <c r="G2" s="284"/>
      <c r="H2" s="284"/>
      <c r="I2" s="284"/>
      <c r="J2" s="284"/>
      <c r="K2" s="284"/>
      <c r="L2" s="284"/>
      <c r="M2" s="284"/>
      <c r="N2" s="284"/>
      <c r="O2" s="284"/>
      <c r="P2" s="284"/>
      <c r="Q2" s="285"/>
      <c r="R2" s="225" t="str">
        <f>'C14_A1'!I2</f>
        <v>SESSION 2028</v>
      </c>
      <c r="S2" s="226"/>
      <c r="T2" s="226"/>
      <c r="U2" s="226"/>
      <c r="V2" s="226"/>
      <c r="W2" s="226"/>
      <c r="X2" s="226"/>
      <c r="Y2" s="227"/>
    </row>
    <row r="3" spans="1:57" ht="39.75" customHeight="1" x14ac:dyDescent="0.25">
      <c r="A3" s="9"/>
      <c r="B3" s="286" t="s">
        <v>9</v>
      </c>
      <c r="C3" s="287"/>
      <c r="D3" s="287"/>
      <c r="E3" s="287"/>
      <c r="F3" s="287"/>
      <c r="G3" s="287"/>
      <c r="H3" s="287"/>
      <c r="I3" s="287"/>
      <c r="J3" s="287"/>
      <c r="K3" s="287"/>
      <c r="L3" s="287"/>
      <c r="M3" s="287"/>
      <c r="N3" s="287"/>
      <c r="O3" s="287"/>
      <c r="P3" s="287"/>
      <c r="Q3" s="288"/>
      <c r="R3" s="294"/>
      <c r="S3" s="295"/>
      <c r="T3" s="295"/>
      <c r="U3" s="295"/>
      <c r="V3" s="295"/>
      <c r="W3" s="295"/>
      <c r="X3" s="295"/>
      <c r="Y3" s="296"/>
    </row>
    <row r="4" spans="1:57" ht="27.75" customHeight="1" thickBot="1" x14ac:dyDescent="0.3">
      <c r="A4" s="9"/>
      <c r="B4" s="289" t="s">
        <v>131</v>
      </c>
      <c r="C4" s="290"/>
      <c r="D4" s="290"/>
      <c r="E4" s="290"/>
      <c r="F4" s="290"/>
      <c r="G4" s="290"/>
      <c r="H4" s="290"/>
      <c r="I4" s="290"/>
      <c r="J4" s="290"/>
      <c r="K4" s="290"/>
      <c r="L4" s="290"/>
      <c r="M4" s="290"/>
      <c r="N4" s="290"/>
      <c r="O4" s="290"/>
      <c r="P4" s="290"/>
      <c r="Q4" s="291"/>
      <c r="R4" s="231"/>
      <c r="S4" s="232"/>
      <c r="T4" s="232"/>
      <c r="U4" s="232"/>
      <c r="V4" s="232"/>
      <c r="W4" s="232"/>
      <c r="X4" s="232"/>
      <c r="Y4" s="233"/>
    </row>
    <row r="5" spans="1:57" ht="15.6" x14ac:dyDescent="0.3">
      <c r="A5" s="9"/>
      <c r="B5" s="82"/>
      <c r="C5" s="292"/>
      <c r="D5" s="292"/>
      <c r="E5" s="293"/>
      <c r="F5" s="293"/>
      <c r="G5" s="293"/>
      <c r="H5" s="293"/>
      <c r="I5" s="293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83"/>
    </row>
    <row r="6" spans="1:57" ht="30" customHeight="1" x14ac:dyDescent="0.25">
      <c r="A6" s="9"/>
      <c r="B6" s="115" t="s">
        <v>132</v>
      </c>
      <c r="C6" s="16" t="s">
        <v>158</v>
      </c>
      <c r="D6" s="157" t="str">
        <f>'C14_A1'!C7</f>
        <v>DUPONT Candide</v>
      </c>
      <c r="E6" s="304" t="s">
        <v>16</v>
      </c>
      <c r="F6" s="305"/>
      <c r="G6" s="305"/>
      <c r="H6" s="305"/>
      <c r="I6" s="305"/>
      <c r="J6" s="305"/>
      <c r="K6" s="305"/>
      <c r="L6" s="305"/>
      <c r="M6" s="305"/>
      <c r="N6" s="305"/>
      <c r="O6" s="46"/>
      <c r="P6" s="46"/>
      <c r="Q6" s="46"/>
      <c r="R6" s="46"/>
      <c r="S6" s="9"/>
      <c r="T6" s="9"/>
      <c r="U6" s="9"/>
      <c r="V6" s="9"/>
      <c r="W6" s="9"/>
      <c r="X6" s="9"/>
      <c r="Y6" s="83"/>
    </row>
    <row r="7" spans="1:57" ht="22.5" customHeight="1" x14ac:dyDescent="0.25">
      <c r="A7" s="9"/>
      <c r="B7" s="125"/>
      <c r="C7" s="16" t="s">
        <v>4</v>
      </c>
      <c r="D7" s="157" t="str">
        <f>'C14_A1'!C8</f>
        <v>Lycée LIVET</v>
      </c>
      <c r="E7" s="132" t="s">
        <v>17</v>
      </c>
      <c r="F7" s="132" t="s">
        <v>18</v>
      </c>
      <c r="G7" s="132" t="s">
        <v>19</v>
      </c>
      <c r="H7" s="132" t="s">
        <v>20</v>
      </c>
      <c r="I7" s="132" t="s">
        <v>21</v>
      </c>
      <c r="J7" s="132" t="s">
        <v>22</v>
      </c>
      <c r="K7" s="132" t="s">
        <v>23</v>
      </c>
      <c r="L7" s="132" t="s">
        <v>24</v>
      </c>
      <c r="M7" s="132" t="s">
        <v>134</v>
      </c>
      <c r="N7" s="132" t="s">
        <v>135</v>
      </c>
      <c r="O7" s="310" t="s">
        <v>120</v>
      </c>
      <c r="P7" s="310"/>
      <c r="Q7" s="310"/>
      <c r="R7" s="310"/>
      <c r="S7" s="309" t="s">
        <v>31</v>
      </c>
      <c r="T7" s="309"/>
      <c r="U7" s="309"/>
      <c r="V7" s="309"/>
      <c r="W7" s="6"/>
      <c r="X7" s="6"/>
      <c r="Y7" s="84"/>
      <c r="Z7" s="6"/>
    </row>
    <row r="8" spans="1:57" ht="31.2" x14ac:dyDescent="0.25">
      <c r="A8" s="9"/>
      <c r="B8" s="85" t="s">
        <v>28</v>
      </c>
      <c r="C8" s="311" t="s">
        <v>5</v>
      </c>
      <c r="D8" s="312"/>
      <c r="E8" s="306" t="s">
        <v>98</v>
      </c>
      <c r="F8" s="307"/>
      <c r="G8" s="307"/>
      <c r="H8" s="307"/>
      <c r="I8" s="307"/>
      <c r="J8" s="307"/>
      <c r="K8" s="307"/>
      <c r="L8" s="307"/>
      <c r="M8" s="307"/>
      <c r="N8" s="308"/>
      <c r="O8" s="126">
        <v>0</v>
      </c>
      <c r="P8" s="126">
        <v>1</v>
      </c>
      <c r="Q8" s="126">
        <v>2</v>
      </c>
      <c r="R8" s="126">
        <v>3</v>
      </c>
      <c r="S8" s="127">
        <v>0</v>
      </c>
      <c r="T8" s="127">
        <v>1</v>
      </c>
      <c r="U8" s="127">
        <v>2</v>
      </c>
      <c r="V8" s="128">
        <v>3</v>
      </c>
      <c r="W8" s="298" t="s">
        <v>29</v>
      </c>
      <c r="X8" s="298"/>
      <c r="Y8" s="105" t="s">
        <v>138</v>
      </c>
      <c r="AA8" s="301" t="s">
        <v>16</v>
      </c>
      <c r="AB8" s="302"/>
      <c r="AC8" s="302"/>
      <c r="AD8" s="302"/>
      <c r="AE8" s="302"/>
      <c r="AF8" s="302"/>
      <c r="AG8" s="302"/>
      <c r="AH8" s="302"/>
      <c r="AI8" s="302"/>
      <c r="AJ8" s="303"/>
      <c r="AL8" s="297" t="s">
        <v>26</v>
      </c>
      <c r="AM8" s="297"/>
      <c r="AN8" s="297"/>
      <c r="AO8" s="297"/>
      <c r="AQ8" s="297" t="s">
        <v>29</v>
      </c>
      <c r="AR8" s="297"/>
      <c r="AS8" s="297"/>
      <c r="AT8" s="297"/>
      <c r="AV8" s="280" t="s">
        <v>32</v>
      </c>
      <c r="AW8" s="281"/>
      <c r="AX8" s="281"/>
      <c r="AY8" s="281"/>
      <c r="AZ8" s="281"/>
      <c r="BA8" s="281"/>
      <c r="BB8" s="281"/>
      <c r="BC8" s="281"/>
      <c r="BD8" s="281"/>
      <c r="BE8" s="282"/>
    </row>
    <row r="9" spans="1:57" ht="29.25" customHeight="1" x14ac:dyDescent="0.25">
      <c r="A9" s="9"/>
      <c r="B9" s="112"/>
      <c r="C9" s="313" t="s">
        <v>13</v>
      </c>
      <c r="D9" s="314"/>
      <c r="E9" s="104"/>
      <c r="F9" s="103"/>
      <c r="G9" s="103"/>
      <c r="H9" s="103"/>
      <c r="I9" s="103"/>
      <c r="J9" s="103"/>
      <c r="K9" s="103"/>
      <c r="L9" s="103"/>
      <c r="M9" s="103"/>
      <c r="N9" s="103"/>
      <c r="O9" s="133"/>
      <c r="P9" s="133"/>
      <c r="Q9" s="133"/>
      <c r="R9" s="133"/>
      <c r="S9" s="103"/>
      <c r="T9" s="103"/>
      <c r="U9" s="103"/>
      <c r="V9" s="134"/>
      <c r="W9" s="103"/>
      <c r="X9" s="103"/>
      <c r="Y9" s="106"/>
      <c r="Z9" s="9"/>
      <c r="AA9" s="76" t="s">
        <v>17</v>
      </c>
      <c r="AB9" s="76" t="s">
        <v>18</v>
      </c>
      <c r="AC9" s="76" t="s">
        <v>19</v>
      </c>
      <c r="AD9" s="76" t="s">
        <v>20</v>
      </c>
      <c r="AE9" s="76" t="s">
        <v>21</v>
      </c>
      <c r="AF9" s="76" t="s">
        <v>22</v>
      </c>
      <c r="AG9" s="76" t="s">
        <v>23</v>
      </c>
      <c r="AH9" s="76" t="s">
        <v>24</v>
      </c>
      <c r="AI9" s="117" t="s">
        <v>134</v>
      </c>
      <c r="AJ9" s="117" t="s">
        <v>135</v>
      </c>
      <c r="AL9" s="40">
        <v>0</v>
      </c>
      <c r="AM9" s="40">
        <v>1</v>
      </c>
      <c r="AN9" s="40">
        <v>2</v>
      </c>
      <c r="AO9" s="40">
        <v>3</v>
      </c>
      <c r="AQ9" s="40">
        <v>0</v>
      </c>
      <c r="AR9" s="40">
        <v>1</v>
      </c>
      <c r="AS9" s="40">
        <v>2</v>
      </c>
      <c r="AT9" s="40">
        <v>3</v>
      </c>
      <c r="AV9" s="10" t="s">
        <v>17</v>
      </c>
      <c r="AW9" s="4" t="s">
        <v>18</v>
      </c>
      <c r="AX9" s="4" t="s">
        <v>19</v>
      </c>
      <c r="AY9" s="4" t="s">
        <v>20</v>
      </c>
      <c r="AZ9" s="4" t="s">
        <v>21</v>
      </c>
      <c r="BA9" s="4" t="s">
        <v>22</v>
      </c>
      <c r="BB9" s="4" t="s">
        <v>23</v>
      </c>
      <c r="BC9" s="122" t="s">
        <v>24</v>
      </c>
      <c r="BD9" s="122" t="s">
        <v>134</v>
      </c>
      <c r="BE9" s="123" t="s">
        <v>135</v>
      </c>
    </row>
    <row r="10" spans="1:57" ht="31.5" customHeight="1" x14ac:dyDescent="0.25">
      <c r="A10" s="9"/>
      <c r="B10" s="113">
        <v>0.1</v>
      </c>
      <c r="C10" s="299" t="s">
        <v>99</v>
      </c>
      <c r="D10" s="300"/>
      <c r="E10" s="104" t="str">
        <f t="shared" ref="E10:E16" si="0">IF(AA10="","",AA10)</f>
        <v/>
      </c>
      <c r="F10" s="104" t="str">
        <f t="shared" ref="F10:L10" si="1">IF(AB10="","",AB10)</f>
        <v/>
      </c>
      <c r="G10" s="104" t="str">
        <f t="shared" si="1"/>
        <v/>
      </c>
      <c r="H10" s="104" t="str">
        <f t="shared" si="1"/>
        <v/>
      </c>
      <c r="I10" s="104" t="str">
        <f t="shared" si="1"/>
        <v/>
      </c>
      <c r="J10" s="104" t="str">
        <f t="shared" si="1"/>
        <v/>
      </c>
      <c r="K10" s="104" t="str">
        <f t="shared" si="1"/>
        <v/>
      </c>
      <c r="L10" s="104" t="str">
        <f t="shared" si="1"/>
        <v/>
      </c>
      <c r="M10" s="104" t="str">
        <f t="shared" ref="M10:M16" si="2">IF(AI10="","",AI10)</f>
        <v/>
      </c>
      <c r="N10" s="104" t="str">
        <f t="shared" ref="N10:N16" si="3">IF(AJ10="","",AJ10)</f>
        <v/>
      </c>
      <c r="O10" s="129">
        <f t="shared" ref="O10:O16" si="4">AL10</f>
        <v>0</v>
      </c>
      <c r="P10" s="129">
        <f t="shared" ref="P10:R10" si="5">AM10</f>
        <v>0</v>
      </c>
      <c r="Q10" s="129">
        <f t="shared" si="5"/>
        <v>0</v>
      </c>
      <c r="R10" s="129">
        <f t="shared" si="5"/>
        <v>0</v>
      </c>
      <c r="S10" s="130" t="e">
        <f>O10/SUM($O10:$R10)</f>
        <v>#DIV/0!</v>
      </c>
      <c r="T10" s="130" t="e">
        <f t="shared" ref="T10:V10" si="6">P10/SUM($O10:$R10)</f>
        <v>#DIV/0!</v>
      </c>
      <c r="U10" s="130" t="e">
        <f t="shared" si="6"/>
        <v>#DIV/0!</v>
      </c>
      <c r="V10" s="131" t="e">
        <f t="shared" si="6"/>
        <v>#DIV/0!</v>
      </c>
      <c r="W10" s="95" t="e">
        <f>SUM(AQ10:AT10)</f>
        <v>#DIV/0!</v>
      </c>
      <c r="X10" s="92">
        <f t="shared" ref="X10:X16" si="7">20*B10</f>
        <v>2</v>
      </c>
      <c r="Y10" s="107" t="e">
        <f>W10/X10</f>
        <v>#DIV/0!</v>
      </c>
      <c r="Z10" s="9"/>
      <c r="AA10" s="76" t="str">
        <f>'C14_A1'!$P14</f>
        <v/>
      </c>
      <c r="AB10" s="76" t="str">
        <f>'C14_A2'!$P14</f>
        <v/>
      </c>
      <c r="AC10" s="76" t="str">
        <f>'C14_A3'!$P14</f>
        <v/>
      </c>
      <c r="AD10" s="76" t="str">
        <f>'C14_A4'!$P14</f>
        <v/>
      </c>
      <c r="AE10" s="76" t="str">
        <f>'C14_A5'!$P14</f>
        <v/>
      </c>
      <c r="AF10" s="76" t="str">
        <f>'C14_A6'!$P14</f>
        <v/>
      </c>
      <c r="AG10" s="76" t="str">
        <f>'C14_A7'!$P14</f>
        <v/>
      </c>
      <c r="AH10" s="76" t="str">
        <f>'C14_A8'!$P14</f>
        <v/>
      </c>
      <c r="AI10" s="117" t="str">
        <f>'C14_A9'!$P14</f>
        <v/>
      </c>
      <c r="AJ10" s="117" t="str">
        <f>'C14_A10'!$P14</f>
        <v/>
      </c>
      <c r="AL10" s="3">
        <f>COUNTIF($E10:$N10,0)</f>
        <v>0</v>
      </c>
      <c r="AM10" s="3">
        <f>COUNTIF($E10:$N10,1)</f>
        <v>0</v>
      </c>
      <c r="AN10" s="3">
        <f>COUNTIF($E10:$N10,2)</f>
        <v>0</v>
      </c>
      <c r="AO10" s="3">
        <f>COUNTIF($E10:$N10,3)</f>
        <v>0</v>
      </c>
      <c r="AQ10" s="55">
        <v>0</v>
      </c>
      <c r="AR10" s="55" t="e">
        <f t="shared" ref="AR10:AR16" si="8">T10*1/3*$X10</f>
        <v>#DIV/0!</v>
      </c>
      <c r="AS10" s="55" t="e">
        <f t="shared" ref="AS10:AS16" si="9">U10*2/3*$X10</f>
        <v>#DIV/0!</v>
      </c>
      <c r="AT10" s="55" t="e">
        <f t="shared" ref="AT10:AT16" si="10">V10*3/3*$X10</f>
        <v>#DIV/0!</v>
      </c>
      <c r="AV10" s="11" t="e">
        <f t="shared" ref="AV10:BC16" si="11">IF(E10="",NA(),E10)</f>
        <v>#N/A</v>
      </c>
      <c r="AW10" s="9" t="e">
        <f t="shared" si="11"/>
        <v>#N/A</v>
      </c>
      <c r="AX10" s="9" t="e">
        <f t="shared" si="11"/>
        <v>#N/A</v>
      </c>
      <c r="AY10" s="9" t="e">
        <f t="shared" si="11"/>
        <v>#N/A</v>
      </c>
      <c r="AZ10" s="9" t="e">
        <f t="shared" si="11"/>
        <v>#N/A</v>
      </c>
      <c r="BA10" s="9" t="e">
        <f t="shared" si="11"/>
        <v>#N/A</v>
      </c>
      <c r="BB10" s="9" t="e">
        <f t="shared" si="11"/>
        <v>#N/A</v>
      </c>
      <c r="BC10" s="9" t="e">
        <f t="shared" si="11"/>
        <v>#N/A</v>
      </c>
      <c r="BD10" s="9" t="e">
        <f t="shared" ref="BD10:BE16" si="12">IF(M10="",NA(),M10)</f>
        <v>#N/A</v>
      </c>
      <c r="BE10" s="12" t="e">
        <f t="shared" si="12"/>
        <v>#N/A</v>
      </c>
    </row>
    <row r="11" spans="1:57" ht="31.5" customHeight="1" x14ac:dyDescent="0.25">
      <c r="A11" s="9"/>
      <c r="B11" s="113">
        <v>0.1</v>
      </c>
      <c r="C11" s="299" t="s">
        <v>100</v>
      </c>
      <c r="D11" s="300"/>
      <c r="E11" s="104" t="str">
        <f t="shared" si="0"/>
        <v/>
      </c>
      <c r="F11" s="104" t="str">
        <f t="shared" ref="F11" si="13">IF(AB11="","",AB11)</f>
        <v/>
      </c>
      <c r="G11" s="104" t="str">
        <f t="shared" ref="G11" si="14">IF(AC11="","",AC11)</f>
        <v/>
      </c>
      <c r="H11" s="104" t="str">
        <f t="shared" ref="H11" si="15">IF(AD11="","",AD11)</f>
        <v/>
      </c>
      <c r="I11" s="104" t="str">
        <f t="shared" ref="I11" si="16">IF(AE11="","",AE11)</f>
        <v/>
      </c>
      <c r="J11" s="104" t="str">
        <f t="shared" ref="J11" si="17">IF(AF11="","",AF11)</f>
        <v/>
      </c>
      <c r="K11" s="104" t="str">
        <f t="shared" ref="K11" si="18">IF(AG11="","",AG11)</f>
        <v/>
      </c>
      <c r="L11" s="104" t="str">
        <f t="shared" ref="L11" si="19">IF(AH11="","",AH11)</f>
        <v/>
      </c>
      <c r="M11" s="104" t="str">
        <f t="shared" si="2"/>
        <v/>
      </c>
      <c r="N11" s="104" t="str">
        <f t="shared" si="3"/>
        <v/>
      </c>
      <c r="O11" s="129">
        <f t="shared" si="4"/>
        <v>0</v>
      </c>
      <c r="P11" s="129">
        <f t="shared" ref="P11:R16" si="20">AM11</f>
        <v>0</v>
      </c>
      <c r="Q11" s="129">
        <f t="shared" si="20"/>
        <v>0</v>
      </c>
      <c r="R11" s="129">
        <f t="shared" si="20"/>
        <v>0</v>
      </c>
      <c r="S11" s="130" t="e">
        <f t="shared" ref="S11:S16" si="21">O11/SUM($O11:$R11)</f>
        <v>#DIV/0!</v>
      </c>
      <c r="T11" s="130" t="e">
        <f t="shared" ref="T11:T16" si="22">P11/SUM($O11:$R11)</f>
        <v>#DIV/0!</v>
      </c>
      <c r="U11" s="130" t="e">
        <f t="shared" ref="U11:U16" si="23">Q11/SUM($O11:$R11)</f>
        <v>#DIV/0!</v>
      </c>
      <c r="V11" s="131" t="e">
        <f t="shared" ref="V11:V16" si="24">R11/SUM($O11:$R11)</f>
        <v>#DIV/0!</v>
      </c>
      <c r="W11" s="95" t="e">
        <f t="shared" ref="W11:W20" si="25">SUM(AQ11:AT11)</f>
        <v>#DIV/0!</v>
      </c>
      <c r="X11" s="92">
        <f t="shared" si="7"/>
        <v>2</v>
      </c>
      <c r="Y11" s="107" t="e">
        <f t="shared" ref="Y11:Y20" si="26">W11/X11</f>
        <v>#DIV/0!</v>
      </c>
      <c r="Z11" s="9"/>
      <c r="AA11" s="76" t="str">
        <f>'C14_A1'!$P16</f>
        <v/>
      </c>
      <c r="AB11" s="76" t="str">
        <f>'C14_A2'!$P16</f>
        <v/>
      </c>
      <c r="AC11" s="76" t="str">
        <f>'C14_A3'!$P16</f>
        <v/>
      </c>
      <c r="AD11" s="76" t="str">
        <f>'C14_A4'!$P16</f>
        <v/>
      </c>
      <c r="AE11" s="76" t="str">
        <f>'C14_A5'!$P16</f>
        <v/>
      </c>
      <c r="AF11" s="76" t="str">
        <f>'C14_A6'!$P16</f>
        <v/>
      </c>
      <c r="AG11" s="76" t="str">
        <f>'C14_A7'!$P16</f>
        <v/>
      </c>
      <c r="AH11" s="76" t="str">
        <f>'C14_A8'!$P16</f>
        <v/>
      </c>
      <c r="AI11" s="117" t="str">
        <f>'C14_A9'!$P16</f>
        <v/>
      </c>
      <c r="AJ11" s="117" t="str">
        <f>'C14_A10'!$P16</f>
        <v/>
      </c>
      <c r="AL11" s="116">
        <f>COUNTIF($E11:$N11,0)</f>
        <v>0</v>
      </c>
      <c r="AM11" s="116">
        <f>COUNTIF($E11:$N11,1)</f>
        <v>0</v>
      </c>
      <c r="AN11" s="116">
        <f>COUNTIF($E11:$N11,2)</f>
        <v>0</v>
      </c>
      <c r="AO11" s="116">
        <f>COUNTIF($E11:$N11,3)</f>
        <v>0</v>
      </c>
      <c r="AQ11" s="55">
        <v>0</v>
      </c>
      <c r="AR11" s="55" t="e">
        <f t="shared" si="8"/>
        <v>#DIV/0!</v>
      </c>
      <c r="AS11" s="55" t="e">
        <f t="shared" si="9"/>
        <v>#DIV/0!</v>
      </c>
      <c r="AT11" s="55" t="e">
        <f t="shared" si="10"/>
        <v>#DIV/0!</v>
      </c>
      <c r="AV11" s="11" t="e">
        <f t="shared" si="11"/>
        <v>#N/A</v>
      </c>
      <c r="AW11" s="9" t="e">
        <f t="shared" si="11"/>
        <v>#N/A</v>
      </c>
      <c r="AX11" s="9" t="e">
        <f t="shared" si="11"/>
        <v>#N/A</v>
      </c>
      <c r="AY11" s="9" t="e">
        <f t="shared" si="11"/>
        <v>#N/A</v>
      </c>
      <c r="AZ11" s="9" t="e">
        <f t="shared" si="11"/>
        <v>#N/A</v>
      </c>
      <c r="BA11" s="9" t="e">
        <f t="shared" si="11"/>
        <v>#N/A</v>
      </c>
      <c r="BB11" s="9" t="e">
        <f t="shared" si="11"/>
        <v>#N/A</v>
      </c>
      <c r="BC11" s="9" t="e">
        <f t="shared" si="11"/>
        <v>#N/A</v>
      </c>
      <c r="BD11" s="9" t="e">
        <f t="shared" si="12"/>
        <v>#N/A</v>
      </c>
      <c r="BE11" s="12" t="e">
        <f t="shared" si="12"/>
        <v>#N/A</v>
      </c>
    </row>
    <row r="12" spans="1:57" ht="31.5" customHeight="1" x14ac:dyDescent="0.25">
      <c r="A12" s="9"/>
      <c r="B12" s="113">
        <v>0.2</v>
      </c>
      <c r="C12" s="299" t="s">
        <v>101</v>
      </c>
      <c r="D12" s="300"/>
      <c r="E12" s="104" t="str">
        <f t="shared" si="0"/>
        <v/>
      </c>
      <c r="F12" s="104" t="str">
        <f t="shared" ref="F12" si="27">IF(AB12="","",AB12)</f>
        <v/>
      </c>
      <c r="G12" s="104" t="str">
        <f t="shared" ref="G12" si="28">IF(AC12="","",AC12)</f>
        <v/>
      </c>
      <c r="H12" s="104" t="str">
        <f t="shared" ref="H12" si="29">IF(AD12="","",AD12)</f>
        <v/>
      </c>
      <c r="I12" s="104" t="str">
        <f t="shared" ref="I12" si="30">IF(AE12="","",AE12)</f>
        <v/>
      </c>
      <c r="J12" s="104" t="str">
        <f t="shared" ref="J12" si="31">IF(AF12="","",AF12)</f>
        <v/>
      </c>
      <c r="K12" s="104" t="str">
        <f t="shared" ref="K12" si="32">IF(AG12="","",AG12)</f>
        <v/>
      </c>
      <c r="L12" s="104" t="str">
        <f t="shared" ref="L12" si="33">IF(AH12="","",AH12)</f>
        <v/>
      </c>
      <c r="M12" s="104" t="str">
        <f t="shared" si="2"/>
        <v/>
      </c>
      <c r="N12" s="104" t="str">
        <f t="shared" si="3"/>
        <v/>
      </c>
      <c r="O12" s="129">
        <f t="shared" ref="O12:O13" si="34">AL12</f>
        <v>0</v>
      </c>
      <c r="P12" s="129">
        <f t="shared" ref="P12:P13" si="35">AM12</f>
        <v>0</v>
      </c>
      <c r="Q12" s="129">
        <f t="shared" ref="Q12:Q13" si="36">AN12</f>
        <v>0</v>
      </c>
      <c r="R12" s="129">
        <f t="shared" ref="R12:R13" si="37">AO12</f>
        <v>0</v>
      </c>
      <c r="S12" s="130" t="e">
        <f t="shared" si="21"/>
        <v>#DIV/0!</v>
      </c>
      <c r="T12" s="130" t="e">
        <f t="shared" si="22"/>
        <v>#DIV/0!</v>
      </c>
      <c r="U12" s="130" t="e">
        <f t="shared" si="23"/>
        <v>#DIV/0!</v>
      </c>
      <c r="V12" s="131" t="e">
        <f t="shared" si="24"/>
        <v>#DIV/0!</v>
      </c>
      <c r="W12" s="95" t="e">
        <f t="shared" si="25"/>
        <v>#DIV/0!</v>
      </c>
      <c r="X12" s="92">
        <f t="shared" si="7"/>
        <v>4</v>
      </c>
      <c r="Y12" s="107" t="e">
        <f t="shared" si="26"/>
        <v>#DIV/0!</v>
      </c>
      <c r="Z12" s="9"/>
      <c r="AA12" s="76" t="str">
        <f>'C14_A1'!$P18</f>
        <v/>
      </c>
      <c r="AB12" s="76" t="str">
        <f>'C14_A2'!$P18</f>
        <v/>
      </c>
      <c r="AC12" s="76" t="str">
        <f>'C14_A3'!$P18</f>
        <v/>
      </c>
      <c r="AD12" s="76" t="str">
        <f>'C14_A4'!$P18</f>
        <v/>
      </c>
      <c r="AE12" s="76" t="str">
        <f>'C14_A5'!$P18</f>
        <v/>
      </c>
      <c r="AF12" s="76" t="str">
        <f>'C14_A6'!$P18</f>
        <v/>
      </c>
      <c r="AG12" s="76" t="str">
        <f>'C14_A7'!$P18</f>
        <v/>
      </c>
      <c r="AH12" s="76" t="str">
        <f>'C14_A8'!$P18</f>
        <v/>
      </c>
      <c r="AI12" s="117" t="str">
        <f>'C14_A9'!$P18</f>
        <v/>
      </c>
      <c r="AJ12" s="117" t="str">
        <f>'C14_A10'!$P18</f>
        <v/>
      </c>
      <c r="AL12" s="116">
        <f t="shared" ref="AL12:AL20" si="38">COUNTIF($E12:$N12,0)</f>
        <v>0</v>
      </c>
      <c r="AM12" s="116">
        <f t="shared" ref="AM12:AM20" si="39">COUNTIF($E12:$N12,1)</f>
        <v>0</v>
      </c>
      <c r="AN12" s="116">
        <f t="shared" ref="AN12:AN20" si="40">COUNTIF($E12:$N12,2)</f>
        <v>0</v>
      </c>
      <c r="AO12" s="116">
        <f t="shared" ref="AO12:AO20" si="41">COUNTIF($E12:$N12,3)</f>
        <v>0</v>
      </c>
      <c r="AQ12" s="55">
        <v>0</v>
      </c>
      <c r="AR12" s="55" t="e">
        <f t="shared" si="8"/>
        <v>#DIV/0!</v>
      </c>
      <c r="AS12" s="55" t="e">
        <f t="shared" si="9"/>
        <v>#DIV/0!</v>
      </c>
      <c r="AT12" s="55" t="e">
        <f t="shared" si="10"/>
        <v>#DIV/0!</v>
      </c>
      <c r="AV12" s="11" t="e">
        <f t="shared" si="11"/>
        <v>#N/A</v>
      </c>
      <c r="AW12" s="9" t="e">
        <f t="shared" si="11"/>
        <v>#N/A</v>
      </c>
      <c r="AX12" s="9" t="e">
        <f t="shared" si="11"/>
        <v>#N/A</v>
      </c>
      <c r="AY12" s="9" t="e">
        <f t="shared" si="11"/>
        <v>#N/A</v>
      </c>
      <c r="AZ12" s="9" t="e">
        <f t="shared" si="11"/>
        <v>#N/A</v>
      </c>
      <c r="BA12" s="9" t="e">
        <f t="shared" si="11"/>
        <v>#N/A</v>
      </c>
      <c r="BB12" s="9" t="e">
        <f t="shared" si="11"/>
        <v>#N/A</v>
      </c>
      <c r="BC12" s="9" t="e">
        <f t="shared" si="11"/>
        <v>#N/A</v>
      </c>
      <c r="BD12" s="9" t="e">
        <f t="shared" si="12"/>
        <v>#N/A</v>
      </c>
      <c r="BE12" s="12" t="e">
        <f t="shared" si="12"/>
        <v>#N/A</v>
      </c>
    </row>
    <row r="13" spans="1:57" ht="31.5" customHeight="1" x14ac:dyDescent="0.25">
      <c r="A13" s="9"/>
      <c r="B13" s="113">
        <v>0.1</v>
      </c>
      <c r="C13" s="299" t="s">
        <v>102</v>
      </c>
      <c r="D13" s="300"/>
      <c r="E13" s="104" t="str">
        <f t="shared" si="0"/>
        <v/>
      </c>
      <c r="F13" s="104" t="str">
        <f t="shared" ref="F13:F16" si="42">IF(AB13="","",AB13)</f>
        <v/>
      </c>
      <c r="G13" s="104" t="str">
        <f t="shared" ref="G13:G16" si="43">IF(AC13="","",AC13)</f>
        <v/>
      </c>
      <c r="H13" s="104" t="str">
        <f t="shared" ref="H13:H16" si="44">IF(AD13="","",AD13)</f>
        <v/>
      </c>
      <c r="I13" s="104" t="str">
        <f t="shared" ref="I13:I16" si="45">IF(AE13="","",AE13)</f>
        <v/>
      </c>
      <c r="J13" s="104" t="str">
        <f t="shared" ref="J13:J16" si="46">IF(AF13="","",AF13)</f>
        <v/>
      </c>
      <c r="K13" s="104" t="str">
        <f t="shared" ref="K13:K16" si="47">IF(AG13="","",AG13)</f>
        <v/>
      </c>
      <c r="L13" s="104" t="str">
        <f t="shared" ref="L13:L16" si="48">IF(AH13="","",AH13)</f>
        <v/>
      </c>
      <c r="M13" s="104" t="str">
        <f t="shared" si="2"/>
        <v/>
      </c>
      <c r="N13" s="104" t="str">
        <f t="shared" si="3"/>
        <v/>
      </c>
      <c r="O13" s="129">
        <f t="shared" si="34"/>
        <v>0</v>
      </c>
      <c r="P13" s="129">
        <f t="shared" si="35"/>
        <v>0</v>
      </c>
      <c r="Q13" s="129">
        <f t="shared" si="36"/>
        <v>0</v>
      </c>
      <c r="R13" s="129">
        <f t="shared" si="37"/>
        <v>0</v>
      </c>
      <c r="S13" s="130" t="e">
        <f t="shared" si="21"/>
        <v>#DIV/0!</v>
      </c>
      <c r="T13" s="130" t="e">
        <f t="shared" si="22"/>
        <v>#DIV/0!</v>
      </c>
      <c r="U13" s="130" t="e">
        <f t="shared" si="23"/>
        <v>#DIV/0!</v>
      </c>
      <c r="V13" s="131" t="e">
        <f t="shared" si="24"/>
        <v>#DIV/0!</v>
      </c>
      <c r="W13" s="95" t="e">
        <f t="shared" si="25"/>
        <v>#DIV/0!</v>
      </c>
      <c r="X13" s="92">
        <f t="shared" si="7"/>
        <v>2</v>
      </c>
      <c r="Y13" s="107" t="e">
        <f t="shared" si="26"/>
        <v>#DIV/0!</v>
      </c>
      <c r="Z13" s="9"/>
      <c r="AA13" s="76" t="str">
        <f>'C14_A1'!$P20</f>
        <v/>
      </c>
      <c r="AB13" s="76" t="str">
        <f>'C14_A2'!$P20</f>
        <v/>
      </c>
      <c r="AC13" s="76" t="str">
        <f>'C14_A3'!$P20</f>
        <v/>
      </c>
      <c r="AD13" s="76" t="str">
        <f>'C14_A4'!$P20</f>
        <v/>
      </c>
      <c r="AE13" s="76" t="str">
        <f>'C14_A5'!$P20</f>
        <v/>
      </c>
      <c r="AF13" s="76" t="str">
        <f>'C14_A6'!$P20</f>
        <v/>
      </c>
      <c r="AG13" s="76" t="str">
        <f>'C14_A7'!$P20</f>
        <v/>
      </c>
      <c r="AH13" s="76" t="str">
        <f>'C14_A8'!$P20</f>
        <v/>
      </c>
      <c r="AI13" s="117" t="str">
        <f>'C14_A9'!$P20</f>
        <v/>
      </c>
      <c r="AJ13" s="117" t="str">
        <f>'C14_A10'!$P20</f>
        <v/>
      </c>
      <c r="AL13" s="116">
        <f t="shared" si="38"/>
        <v>0</v>
      </c>
      <c r="AM13" s="116">
        <f t="shared" si="39"/>
        <v>0</v>
      </c>
      <c r="AN13" s="116">
        <f t="shared" si="40"/>
        <v>0</v>
      </c>
      <c r="AO13" s="116">
        <f t="shared" si="41"/>
        <v>0</v>
      </c>
      <c r="AQ13" s="55">
        <v>0</v>
      </c>
      <c r="AR13" s="55" t="e">
        <f t="shared" si="8"/>
        <v>#DIV/0!</v>
      </c>
      <c r="AS13" s="55" t="e">
        <f t="shared" si="9"/>
        <v>#DIV/0!</v>
      </c>
      <c r="AT13" s="55" t="e">
        <f t="shared" si="10"/>
        <v>#DIV/0!</v>
      </c>
      <c r="AV13" s="11" t="e">
        <f t="shared" si="11"/>
        <v>#N/A</v>
      </c>
      <c r="AW13" s="9" t="e">
        <f t="shared" si="11"/>
        <v>#N/A</v>
      </c>
      <c r="AX13" s="9" t="e">
        <f t="shared" si="11"/>
        <v>#N/A</v>
      </c>
      <c r="AY13" s="9" t="e">
        <f t="shared" si="11"/>
        <v>#N/A</v>
      </c>
      <c r="AZ13" s="9" t="e">
        <f t="shared" si="11"/>
        <v>#N/A</v>
      </c>
      <c r="BA13" s="9" t="e">
        <f t="shared" si="11"/>
        <v>#N/A</v>
      </c>
      <c r="BB13" s="9" t="e">
        <f t="shared" si="11"/>
        <v>#N/A</v>
      </c>
      <c r="BC13" s="9" t="e">
        <f t="shared" si="11"/>
        <v>#N/A</v>
      </c>
      <c r="BD13" s="9" t="e">
        <f t="shared" si="12"/>
        <v>#N/A</v>
      </c>
      <c r="BE13" s="12" t="e">
        <f t="shared" si="12"/>
        <v>#N/A</v>
      </c>
    </row>
    <row r="14" spans="1:57" ht="31.5" customHeight="1" x14ac:dyDescent="0.25">
      <c r="A14" s="9"/>
      <c r="B14" s="113">
        <v>0.1</v>
      </c>
      <c r="C14" s="313" t="s">
        <v>12</v>
      </c>
      <c r="D14" s="314"/>
      <c r="E14" s="104" t="str">
        <f t="shared" si="0"/>
        <v/>
      </c>
      <c r="F14" s="104" t="str">
        <f t="shared" si="42"/>
        <v/>
      </c>
      <c r="G14" s="104" t="str">
        <f t="shared" si="43"/>
        <v/>
      </c>
      <c r="H14" s="104" t="str">
        <f t="shared" si="44"/>
        <v/>
      </c>
      <c r="I14" s="104" t="str">
        <f t="shared" si="45"/>
        <v/>
      </c>
      <c r="J14" s="104" t="str">
        <f t="shared" si="46"/>
        <v/>
      </c>
      <c r="K14" s="104" t="str">
        <f t="shared" si="47"/>
        <v/>
      </c>
      <c r="L14" s="104" t="str">
        <f t="shared" si="48"/>
        <v/>
      </c>
      <c r="M14" s="104" t="str">
        <f t="shared" si="2"/>
        <v/>
      </c>
      <c r="N14" s="104" t="str">
        <f t="shared" si="3"/>
        <v/>
      </c>
      <c r="O14" s="129">
        <f t="shared" si="4"/>
        <v>0</v>
      </c>
      <c r="P14" s="129">
        <f t="shared" si="20"/>
        <v>0</v>
      </c>
      <c r="Q14" s="129">
        <f t="shared" si="20"/>
        <v>0</v>
      </c>
      <c r="R14" s="129">
        <f t="shared" si="20"/>
        <v>0</v>
      </c>
      <c r="S14" s="130" t="e">
        <f t="shared" si="21"/>
        <v>#DIV/0!</v>
      </c>
      <c r="T14" s="130" t="e">
        <f t="shared" si="22"/>
        <v>#DIV/0!</v>
      </c>
      <c r="U14" s="130" t="e">
        <f t="shared" si="23"/>
        <v>#DIV/0!</v>
      </c>
      <c r="V14" s="131" t="e">
        <f t="shared" si="24"/>
        <v>#DIV/0!</v>
      </c>
      <c r="W14" s="95" t="e">
        <f t="shared" si="25"/>
        <v>#DIV/0!</v>
      </c>
      <c r="X14" s="92">
        <f t="shared" si="7"/>
        <v>2</v>
      </c>
      <c r="Y14" s="107" t="e">
        <f t="shared" si="26"/>
        <v>#DIV/0!</v>
      </c>
      <c r="Z14" s="9"/>
      <c r="AA14" s="76" t="str">
        <f>'C14_A1'!$P22</f>
        <v/>
      </c>
      <c r="AB14" s="76" t="str">
        <f>'C14_A2'!$P22</f>
        <v/>
      </c>
      <c r="AC14" s="76" t="str">
        <f>'C14_A3'!$P22</f>
        <v/>
      </c>
      <c r="AD14" s="76" t="str">
        <f>'C14_A4'!$P22</f>
        <v/>
      </c>
      <c r="AE14" s="76" t="str">
        <f>'C14_A5'!$P22</f>
        <v/>
      </c>
      <c r="AF14" s="76" t="str">
        <f>'C14_A6'!$P22</f>
        <v/>
      </c>
      <c r="AG14" s="76" t="str">
        <f>'C14_A7'!$P22</f>
        <v/>
      </c>
      <c r="AH14" s="76" t="str">
        <f>'C14_A8'!$P22</f>
        <v/>
      </c>
      <c r="AI14" s="117" t="str">
        <f>'C14_A9'!$P22</f>
        <v/>
      </c>
      <c r="AJ14" s="117" t="str">
        <f>'C14_A10'!$P22</f>
        <v/>
      </c>
      <c r="AL14" s="116">
        <f t="shared" si="38"/>
        <v>0</v>
      </c>
      <c r="AM14" s="116">
        <f t="shared" si="39"/>
        <v>0</v>
      </c>
      <c r="AN14" s="116">
        <f t="shared" si="40"/>
        <v>0</v>
      </c>
      <c r="AO14" s="116">
        <f t="shared" si="41"/>
        <v>0</v>
      </c>
      <c r="AQ14" s="55">
        <v>0</v>
      </c>
      <c r="AR14" s="55" t="e">
        <f t="shared" si="8"/>
        <v>#DIV/0!</v>
      </c>
      <c r="AS14" s="55" t="e">
        <f t="shared" si="9"/>
        <v>#DIV/0!</v>
      </c>
      <c r="AT14" s="55" t="e">
        <f t="shared" si="10"/>
        <v>#DIV/0!</v>
      </c>
      <c r="AV14" s="11" t="e">
        <f t="shared" si="11"/>
        <v>#N/A</v>
      </c>
      <c r="AW14" s="9" t="e">
        <f t="shared" si="11"/>
        <v>#N/A</v>
      </c>
      <c r="AX14" s="9" t="e">
        <f t="shared" si="11"/>
        <v>#N/A</v>
      </c>
      <c r="AY14" s="9" t="e">
        <f t="shared" si="11"/>
        <v>#N/A</v>
      </c>
      <c r="AZ14" s="9" t="e">
        <f t="shared" si="11"/>
        <v>#N/A</v>
      </c>
      <c r="BA14" s="9" t="e">
        <f t="shared" si="11"/>
        <v>#N/A</v>
      </c>
      <c r="BB14" s="9" t="e">
        <f t="shared" si="11"/>
        <v>#N/A</v>
      </c>
      <c r="BC14" s="9" t="e">
        <f t="shared" si="11"/>
        <v>#N/A</v>
      </c>
      <c r="BD14" s="9" t="e">
        <f t="shared" si="12"/>
        <v>#N/A</v>
      </c>
      <c r="BE14" s="12" t="e">
        <f t="shared" si="12"/>
        <v>#N/A</v>
      </c>
    </row>
    <row r="15" spans="1:57" ht="31.5" customHeight="1" x14ac:dyDescent="0.25">
      <c r="A15" s="9"/>
      <c r="B15" s="113">
        <v>0.05</v>
      </c>
      <c r="C15" s="314" t="s">
        <v>10</v>
      </c>
      <c r="D15" s="318"/>
      <c r="E15" s="104" t="str">
        <f t="shared" si="0"/>
        <v/>
      </c>
      <c r="F15" s="104" t="str">
        <f t="shared" si="42"/>
        <v/>
      </c>
      <c r="G15" s="104" t="str">
        <f t="shared" si="43"/>
        <v/>
      </c>
      <c r="H15" s="104" t="str">
        <f t="shared" si="44"/>
        <v/>
      </c>
      <c r="I15" s="104" t="str">
        <f t="shared" si="45"/>
        <v/>
      </c>
      <c r="J15" s="104" t="str">
        <f t="shared" si="46"/>
        <v/>
      </c>
      <c r="K15" s="104" t="str">
        <f t="shared" si="47"/>
        <v/>
      </c>
      <c r="L15" s="104" t="str">
        <f t="shared" si="48"/>
        <v/>
      </c>
      <c r="M15" s="104" t="str">
        <f t="shared" si="2"/>
        <v/>
      </c>
      <c r="N15" s="104" t="str">
        <f t="shared" si="3"/>
        <v/>
      </c>
      <c r="O15" s="129">
        <f t="shared" si="4"/>
        <v>0</v>
      </c>
      <c r="P15" s="129">
        <f t="shared" si="20"/>
        <v>0</v>
      </c>
      <c r="Q15" s="129">
        <f t="shared" si="20"/>
        <v>0</v>
      </c>
      <c r="R15" s="129">
        <f t="shared" si="20"/>
        <v>0</v>
      </c>
      <c r="S15" s="130" t="e">
        <f t="shared" si="21"/>
        <v>#DIV/0!</v>
      </c>
      <c r="T15" s="130" t="e">
        <f t="shared" si="22"/>
        <v>#DIV/0!</v>
      </c>
      <c r="U15" s="130" t="e">
        <f t="shared" si="23"/>
        <v>#DIV/0!</v>
      </c>
      <c r="V15" s="131" t="e">
        <f t="shared" si="24"/>
        <v>#DIV/0!</v>
      </c>
      <c r="W15" s="95" t="e">
        <f t="shared" si="25"/>
        <v>#DIV/0!</v>
      </c>
      <c r="X15" s="92">
        <f t="shared" si="7"/>
        <v>1</v>
      </c>
      <c r="Y15" s="107" t="e">
        <f t="shared" si="26"/>
        <v>#DIV/0!</v>
      </c>
      <c r="Z15" s="9"/>
      <c r="AA15" s="76" t="str">
        <f>'C14_A1'!$P24</f>
        <v/>
      </c>
      <c r="AB15" s="76" t="str">
        <f>'C14_A2'!$P24</f>
        <v/>
      </c>
      <c r="AC15" s="76" t="str">
        <f>'C14_A3'!$P24</f>
        <v/>
      </c>
      <c r="AD15" s="76" t="str">
        <f>'C14_A4'!$P24</f>
        <v/>
      </c>
      <c r="AE15" s="76" t="str">
        <f>'C14_A5'!$P24</f>
        <v/>
      </c>
      <c r="AF15" s="76" t="str">
        <f>'C14_A6'!$P24</f>
        <v/>
      </c>
      <c r="AG15" s="76" t="str">
        <f>'C14_A7'!$P24</f>
        <v/>
      </c>
      <c r="AH15" s="76" t="str">
        <f>'C14_A8'!$P24</f>
        <v/>
      </c>
      <c r="AI15" s="117" t="str">
        <f>'C14_A9'!$P24</f>
        <v/>
      </c>
      <c r="AJ15" s="117" t="str">
        <f>'C14_A10'!$P24</f>
        <v/>
      </c>
      <c r="AL15" s="116">
        <f t="shared" si="38"/>
        <v>0</v>
      </c>
      <c r="AM15" s="116">
        <f t="shared" si="39"/>
        <v>0</v>
      </c>
      <c r="AN15" s="116">
        <f t="shared" si="40"/>
        <v>0</v>
      </c>
      <c r="AO15" s="116">
        <f t="shared" si="41"/>
        <v>0</v>
      </c>
      <c r="AQ15" s="55">
        <v>0</v>
      </c>
      <c r="AR15" s="55" t="e">
        <f t="shared" si="8"/>
        <v>#DIV/0!</v>
      </c>
      <c r="AS15" s="55" t="e">
        <f t="shared" si="9"/>
        <v>#DIV/0!</v>
      </c>
      <c r="AT15" s="55" t="e">
        <f t="shared" si="10"/>
        <v>#DIV/0!</v>
      </c>
      <c r="AV15" s="11" t="e">
        <f t="shared" si="11"/>
        <v>#N/A</v>
      </c>
      <c r="AW15" s="9" t="e">
        <f t="shared" si="11"/>
        <v>#N/A</v>
      </c>
      <c r="AX15" s="9" t="e">
        <f t="shared" si="11"/>
        <v>#N/A</v>
      </c>
      <c r="AY15" s="9" t="e">
        <f t="shared" si="11"/>
        <v>#N/A</v>
      </c>
      <c r="AZ15" s="9" t="e">
        <f t="shared" si="11"/>
        <v>#N/A</v>
      </c>
      <c r="BA15" s="9" t="e">
        <f t="shared" si="11"/>
        <v>#N/A</v>
      </c>
      <c r="BB15" s="9" t="e">
        <f t="shared" si="11"/>
        <v>#N/A</v>
      </c>
      <c r="BC15" s="9" t="e">
        <f t="shared" si="11"/>
        <v>#N/A</v>
      </c>
      <c r="BD15" s="9" t="e">
        <f t="shared" si="12"/>
        <v>#N/A</v>
      </c>
      <c r="BE15" s="12" t="e">
        <f t="shared" si="12"/>
        <v>#N/A</v>
      </c>
    </row>
    <row r="16" spans="1:57" ht="31.5" customHeight="1" x14ac:dyDescent="0.25">
      <c r="A16" s="9"/>
      <c r="B16" s="113">
        <v>0.05</v>
      </c>
      <c r="C16" s="314" t="s">
        <v>11</v>
      </c>
      <c r="D16" s="318"/>
      <c r="E16" s="104" t="str">
        <f t="shared" si="0"/>
        <v/>
      </c>
      <c r="F16" s="104" t="str">
        <f t="shared" si="42"/>
        <v/>
      </c>
      <c r="G16" s="104" t="str">
        <f t="shared" si="43"/>
        <v/>
      </c>
      <c r="H16" s="104" t="str">
        <f t="shared" si="44"/>
        <v/>
      </c>
      <c r="I16" s="104" t="str">
        <f t="shared" si="45"/>
        <v/>
      </c>
      <c r="J16" s="104" t="str">
        <f t="shared" si="46"/>
        <v/>
      </c>
      <c r="K16" s="104" t="str">
        <f t="shared" si="47"/>
        <v/>
      </c>
      <c r="L16" s="104" t="str">
        <f t="shared" si="48"/>
        <v/>
      </c>
      <c r="M16" s="104" t="str">
        <f t="shared" si="2"/>
        <v/>
      </c>
      <c r="N16" s="104" t="str">
        <f t="shared" si="3"/>
        <v/>
      </c>
      <c r="O16" s="129">
        <f t="shared" si="4"/>
        <v>0</v>
      </c>
      <c r="P16" s="129">
        <f t="shared" si="20"/>
        <v>0</v>
      </c>
      <c r="Q16" s="129">
        <f t="shared" si="20"/>
        <v>0</v>
      </c>
      <c r="R16" s="129">
        <f t="shared" si="20"/>
        <v>0</v>
      </c>
      <c r="S16" s="130" t="e">
        <f t="shared" si="21"/>
        <v>#DIV/0!</v>
      </c>
      <c r="T16" s="130" t="e">
        <f t="shared" si="22"/>
        <v>#DIV/0!</v>
      </c>
      <c r="U16" s="130" t="e">
        <f t="shared" si="23"/>
        <v>#DIV/0!</v>
      </c>
      <c r="V16" s="131" t="e">
        <f t="shared" si="24"/>
        <v>#DIV/0!</v>
      </c>
      <c r="W16" s="95" t="e">
        <f t="shared" si="25"/>
        <v>#DIV/0!</v>
      </c>
      <c r="X16" s="92">
        <f t="shared" si="7"/>
        <v>1</v>
      </c>
      <c r="Y16" s="107" t="e">
        <f t="shared" si="26"/>
        <v>#DIV/0!</v>
      </c>
      <c r="Z16" s="9"/>
      <c r="AA16" s="76" t="str">
        <f>'C14_A1'!$P26</f>
        <v/>
      </c>
      <c r="AB16" s="76" t="str">
        <f>'C14_A2'!$P26</f>
        <v/>
      </c>
      <c r="AC16" s="76" t="str">
        <f>'C14_A3'!$P26</f>
        <v/>
      </c>
      <c r="AD16" s="76" t="str">
        <f>'C14_A4'!$P26</f>
        <v/>
      </c>
      <c r="AE16" s="76" t="str">
        <f>'C14_A5'!$P26</f>
        <v/>
      </c>
      <c r="AF16" s="76" t="str">
        <f>'C14_A6'!$P26</f>
        <v/>
      </c>
      <c r="AG16" s="76" t="str">
        <f>'C14_A7'!$P26</f>
        <v/>
      </c>
      <c r="AH16" s="76" t="str">
        <f>'C14_A8'!$P26</f>
        <v/>
      </c>
      <c r="AI16" s="117" t="str">
        <f>'C14_A9'!$P26</f>
        <v/>
      </c>
      <c r="AJ16" s="117" t="str">
        <f>'C14_A10'!$P26</f>
        <v/>
      </c>
      <c r="AL16" s="116">
        <f t="shared" si="38"/>
        <v>0</v>
      </c>
      <c r="AM16" s="116">
        <f t="shared" si="39"/>
        <v>0</v>
      </c>
      <c r="AN16" s="116">
        <f t="shared" si="40"/>
        <v>0</v>
      </c>
      <c r="AO16" s="116">
        <f t="shared" si="41"/>
        <v>0</v>
      </c>
      <c r="AQ16" s="55">
        <v>0</v>
      </c>
      <c r="AR16" s="55" t="e">
        <f t="shared" si="8"/>
        <v>#DIV/0!</v>
      </c>
      <c r="AS16" s="55" t="e">
        <f t="shared" si="9"/>
        <v>#DIV/0!</v>
      </c>
      <c r="AT16" s="55" t="e">
        <f t="shared" si="10"/>
        <v>#DIV/0!</v>
      </c>
      <c r="AV16" s="11" t="e">
        <f t="shared" si="11"/>
        <v>#N/A</v>
      </c>
      <c r="AW16" s="9" t="e">
        <f t="shared" si="11"/>
        <v>#N/A</v>
      </c>
      <c r="AX16" s="9" t="e">
        <f t="shared" si="11"/>
        <v>#N/A</v>
      </c>
      <c r="AY16" s="9" t="e">
        <f t="shared" si="11"/>
        <v>#N/A</v>
      </c>
      <c r="AZ16" s="9" t="e">
        <f t="shared" si="11"/>
        <v>#N/A</v>
      </c>
      <c r="BA16" s="9" t="e">
        <f t="shared" si="11"/>
        <v>#N/A</v>
      </c>
      <c r="BB16" s="9" t="e">
        <f t="shared" si="11"/>
        <v>#N/A</v>
      </c>
      <c r="BC16" s="9" t="e">
        <f t="shared" si="11"/>
        <v>#N/A</v>
      </c>
      <c r="BD16" s="9" t="e">
        <f t="shared" si="12"/>
        <v>#N/A</v>
      </c>
      <c r="BE16" s="12" t="e">
        <f t="shared" si="12"/>
        <v>#N/A</v>
      </c>
    </row>
    <row r="17" spans="1:57" ht="35.25" customHeight="1" x14ac:dyDescent="0.25">
      <c r="A17" s="9"/>
      <c r="B17" s="113"/>
      <c r="C17" s="314" t="s">
        <v>14</v>
      </c>
      <c r="D17" s="318"/>
      <c r="E17" s="104" t="str">
        <f t="shared" ref="E17:E20" si="49">IF(AA17="","",AA17)</f>
        <v/>
      </c>
      <c r="F17" s="104" t="str">
        <f t="shared" ref="F17:F20" si="50">IF(AB17="","",AB17)</f>
        <v/>
      </c>
      <c r="G17" s="104" t="str">
        <f t="shared" ref="G17:G20" si="51">IF(AC17="","",AC17)</f>
        <v/>
      </c>
      <c r="H17" s="104" t="str">
        <f t="shared" ref="H17:H20" si="52">IF(AD17="","",AD17)</f>
        <v/>
      </c>
      <c r="I17" s="104" t="str">
        <f t="shared" ref="I17:I20" si="53">IF(AE17="","",AE17)</f>
        <v/>
      </c>
      <c r="J17" s="104" t="str">
        <f t="shared" ref="J17:J20" si="54">IF(AF17="","",AF17)</f>
        <v/>
      </c>
      <c r="K17" s="104" t="str">
        <f t="shared" ref="K17:K20" si="55">IF(AG17="","",AG17)</f>
        <v/>
      </c>
      <c r="L17" s="104" t="str">
        <f t="shared" ref="L17:L20" si="56">IF(AH17="","",AH17)</f>
        <v/>
      </c>
      <c r="M17" s="104"/>
      <c r="N17" s="104"/>
      <c r="O17" s="104"/>
      <c r="P17" s="104"/>
      <c r="Q17" s="104"/>
      <c r="R17" s="104"/>
      <c r="S17" s="135"/>
      <c r="T17" s="135"/>
      <c r="U17" s="135"/>
      <c r="V17" s="136"/>
      <c r="W17" s="104"/>
      <c r="X17" s="119"/>
      <c r="Y17" s="108"/>
      <c r="Z17" s="9"/>
      <c r="AA17" s="76"/>
      <c r="AB17" s="76"/>
      <c r="AC17" s="76"/>
      <c r="AD17" s="76"/>
      <c r="AE17" s="76"/>
      <c r="AF17" s="76"/>
      <c r="AG17" s="76"/>
      <c r="AH17" s="76"/>
      <c r="AI17" s="117"/>
      <c r="AJ17" s="117"/>
      <c r="AL17" s="116"/>
      <c r="AM17" s="116"/>
      <c r="AN17" s="116"/>
      <c r="AO17" s="116"/>
      <c r="AQ17" s="55"/>
      <c r="AR17" s="55"/>
      <c r="AS17" s="55"/>
      <c r="AT17" s="55"/>
      <c r="AV17" s="11"/>
      <c r="AW17" s="9"/>
      <c r="AX17" s="9"/>
      <c r="AY17" s="9"/>
      <c r="AZ17" s="9"/>
      <c r="BA17" s="9"/>
      <c r="BB17" s="9"/>
      <c r="BC17" s="9"/>
      <c r="BD17" s="9"/>
      <c r="BE17" s="12"/>
    </row>
    <row r="18" spans="1:57" ht="31.5" customHeight="1" x14ac:dyDescent="0.25">
      <c r="A18" s="9"/>
      <c r="B18" s="113">
        <v>0.1</v>
      </c>
      <c r="C18" s="319" t="s">
        <v>103</v>
      </c>
      <c r="D18" s="300"/>
      <c r="E18" s="104" t="str">
        <f t="shared" si="49"/>
        <v/>
      </c>
      <c r="F18" s="104" t="str">
        <f t="shared" si="50"/>
        <v/>
      </c>
      <c r="G18" s="104" t="str">
        <f t="shared" si="51"/>
        <v/>
      </c>
      <c r="H18" s="104" t="str">
        <f t="shared" si="52"/>
        <v/>
      </c>
      <c r="I18" s="104" t="str">
        <f t="shared" si="53"/>
        <v/>
      </c>
      <c r="J18" s="104" t="str">
        <f t="shared" si="54"/>
        <v/>
      </c>
      <c r="K18" s="104" t="str">
        <f t="shared" si="55"/>
        <v/>
      </c>
      <c r="L18" s="104" t="str">
        <f t="shared" si="56"/>
        <v/>
      </c>
      <c r="M18" s="104" t="str">
        <f t="shared" ref="M18:M20" si="57">IF(AI18="","",AI18)</f>
        <v/>
      </c>
      <c r="N18" s="104" t="str">
        <f t="shared" ref="N18:N20" si="58">IF(AJ18="","",AJ18)</f>
        <v/>
      </c>
      <c r="O18" s="129">
        <f t="shared" ref="O18:R20" si="59">AL18</f>
        <v>0</v>
      </c>
      <c r="P18" s="129">
        <f t="shared" si="59"/>
        <v>0</v>
      </c>
      <c r="Q18" s="129">
        <f t="shared" si="59"/>
        <v>0</v>
      </c>
      <c r="R18" s="129">
        <f t="shared" si="59"/>
        <v>0</v>
      </c>
      <c r="S18" s="130" t="e">
        <f t="shared" ref="S18:S20" si="60">O18/SUM($O18:$R18)</f>
        <v>#DIV/0!</v>
      </c>
      <c r="T18" s="130" t="e">
        <f t="shared" ref="T18:T20" si="61">P18/SUM($O18:$R18)</f>
        <v>#DIV/0!</v>
      </c>
      <c r="U18" s="130" t="e">
        <f t="shared" ref="U18:U20" si="62">Q18/SUM($O18:$R18)</f>
        <v>#DIV/0!</v>
      </c>
      <c r="V18" s="131" t="e">
        <f t="shared" ref="V18:V20" si="63">R18/SUM($O18:$R18)</f>
        <v>#DIV/0!</v>
      </c>
      <c r="W18" s="95" t="e">
        <f t="shared" si="25"/>
        <v>#DIV/0!</v>
      </c>
      <c r="X18" s="92">
        <f>20*B18</f>
        <v>2</v>
      </c>
      <c r="Y18" s="107" t="e">
        <f t="shared" si="26"/>
        <v>#DIV/0!</v>
      </c>
      <c r="Z18" s="9"/>
      <c r="AA18" s="76" t="str">
        <f>'C14_A1'!$P29</f>
        <v/>
      </c>
      <c r="AB18" s="76" t="str">
        <f>'C14_A2'!$P29</f>
        <v/>
      </c>
      <c r="AC18" s="76" t="str">
        <f>'C14_A3'!$P29</f>
        <v/>
      </c>
      <c r="AD18" s="76" t="str">
        <f>'C14_A4'!$P29</f>
        <v/>
      </c>
      <c r="AE18" s="76" t="str">
        <f>'C14_A5'!$P29</f>
        <v/>
      </c>
      <c r="AF18" s="76" t="str">
        <f>'C14_A6'!$P29</f>
        <v/>
      </c>
      <c r="AG18" s="76" t="str">
        <f>'C14_A7'!$P29</f>
        <v/>
      </c>
      <c r="AH18" s="76" t="str">
        <f>'C14_A8'!$P29</f>
        <v/>
      </c>
      <c r="AI18" s="117" t="str">
        <f>'C14_A9'!$P29</f>
        <v/>
      </c>
      <c r="AJ18" s="117" t="str">
        <f>'C14_A10'!$P29</f>
        <v/>
      </c>
      <c r="AL18" s="116">
        <f t="shared" si="38"/>
        <v>0</v>
      </c>
      <c r="AM18" s="116">
        <f t="shared" si="39"/>
        <v>0</v>
      </c>
      <c r="AN18" s="116">
        <f t="shared" si="40"/>
        <v>0</v>
      </c>
      <c r="AO18" s="116">
        <f t="shared" si="41"/>
        <v>0</v>
      </c>
      <c r="AQ18" s="55">
        <v>0</v>
      </c>
      <c r="AR18" s="55" t="e">
        <f>T18*1/3*$X18</f>
        <v>#DIV/0!</v>
      </c>
      <c r="AS18" s="55" t="e">
        <f>U18*2/3*$X18</f>
        <v>#DIV/0!</v>
      </c>
      <c r="AT18" s="55" t="e">
        <f>V18*3/3*$X18</f>
        <v>#DIV/0!</v>
      </c>
      <c r="AV18" s="11" t="e">
        <f t="shared" ref="AV18:BC20" si="64">IF(E18="",NA(),E18)</f>
        <v>#N/A</v>
      </c>
      <c r="AW18" s="9" t="e">
        <f t="shared" si="64"/>
        <v>#N/A</v>
      </c>
      <c r="AX18" s="9" t="e">
        <f t="shared" si="64"/>
        <v>#N/A</v>
      </c>
      <c r="AY18" s="9" t="e">
        <f t="shared" si="64"/>
        <v>#N/A</v>
      </c>
      <c r="AZ18" s="9" t="e">
        <f t="shared" si="64"/>
        <v>#N/A</v>
      </c>
      <c r="BA18" s="9" t="e">
        <f t="shared" si="64"/>
        <v>#N/A</v>
      </c>
      <c r="BB18" s="9" t="e">
        <f t="shared" si="64"/>
        <v>#N/A</v>
      </c>
      <c r="BC18" s="9" t="e">
        <f t="shared" si="64"/>
        <v>#N/A</v>
      </c>
      <c r="BD18" s="9" t="e">
        <f t="shared" ref="BD18:BD20" si="65">IF(M18="",NA(),M18)</f>
        <v>#N/A</v>
      </c>
      <c r="BE18" s="12" t="e">
        <f t="shared" ref="BE18:BE20" si="66">IF(N18="",NA(),N18)</f>
        <v>#N/A</v>
      </c>
    </row>
    <row r="19" spans="1:57" ht="31.5" customHeight="1" x14ac:dyDescent="0.25">
      <c r="A19" s="9"/>
      <c r="B19" s="113">
        <v>0.1</v>
      </c>
      <c r="C19" s="319" t="s">
        <v>104</v>
      </c>
      <c r="D19" s="300"/>
      <c r="E19" s="104" t="str">
        <f t="shared" si="49"/>
        <v/>
      </c>
      <c r="F19" s="104" t="str">
        <f t="shared" si="50"/>
        <v/>
      </c>
      <c r="G19" s="104" t="str">
        <f t="shared" si="51"/>
        <v/>
      </c>
      <c r="H19" s="104" t="str">
        <f t="shared" si="52"/>
        <v/>
      </c>
      <c r="I19" s="104" t="str">
        <f t="shared" si="53"/>
        <v/>
      </c>
      <c r="J19" s="104" t="str">
        <f t="shared" si="54"/>
        <v/>
      </c>
      <c r="K19" s="104" t="str">
        <f t="shared" si="55"/>
        <v/>
      </c>
      <c r="L19" s="104" t="str">
        <f t="shared" si="56"/>
        <v/>
      </c>
      <c r="M19" s="104" t="str">
        <f t="shared" si="57"/>
        <v/>
      </c>
      <c r="N19" s="104" t="str">
        <f t="shared" si="58"/>
        <v/>
      </c>
      <c r="O19" s="129">
        <f t="shared" si="59"/>
        <v>0</v>
      </c>
      <c r="P19" s="129">
        <f t="shared" si="59"/>
        <v>0</v>
      </c>
      <c r="Q19" s="129">
        <f t="shared" si="59"/>
        <v>0</v>
      </c>
      <c r="R19" s="129">
        <f t="shared" si="59"/>
        <v>0</v>
      </c>
      <c r="S19" s="130" t="e">
        <f t="shared" si="60"/>
        <v>#DIV/0!</v>
      </c>
      <c r="T19" s="130" t="e">
        <f t="shared" si="61"/>
        <v>#DIV/0!</v>
      </c>
      <c r="U19" s="130" t="e">
        <f t="shared" si="62"/>
        <v>#DIV/0!</v>
      </c>
      <c r="V19" s="131" t="e">
        <f t="shared" si="63"/>
        <v>#DIV/0!</v>
      </c>
      <c r="W19" s="95" t="e">
        <f t="shared" si="25"/>
        <v>#DIV/0!</v>
      </c>
      <c r="X19" s="92">
        <f>20*B19</f>
        <v>2</v>
      </c>
      <c r="Y19" s="107" t="e">
        <f t="shared" si="26"/>
        <v>#DIV/0!</v>
      </c>
      <c r="Z19" s="9"/>
      <c r="AA19" s="76" t="str">
        <f>'C14_A1'!$P30</f>
        <v/>
      </c>
      <c r="AB19" s="76" t="str">
        <f>'C14_A2'!$P30</f>
        <v/>
      </c>
      <c r="AC19" s="76" t="str">
        <f>'C14_A3'!$P30</f>
        <v/>
      </c>
      <c r="AD19" s="76" t="str">
        <f>'C14_A4'!$P30</f>
        <v/>
      </c>
      <c r="AE19" s="76" t="str">
        <f>'C14_A5'!$P30</f>
        <v/>
      </c>
      <c r="AF19" s="76" t="str">
        <f>'C14_A6'!$P30</f>
        <v/>
      </c>
      <c r="AG19" s="76" t="str">
        <f>'C14_A7'!$P30</f>
        <v/>
      </c>
      <c r="AH19" s="117" t="str">
        <f>'C14_A8'!$P30</f>
        <v/>
      </c>
      <c r="AI19" s="117" t="str">
        <f>'C14_A9'!$P30</f>
        <v/>
      </c>
      <c r="AJ19" s="117" t="str">
        <f>'C14_A10'!$P30</f>
        <v/>
      </c>
      <c r="AL19" s="116">
        <f t="shared" si="38"/>
        <v>0</v>
      </c>
      <c r="AM19" s="116">
        <f t="shared" si="39"/>
        <v>0</v>
      </c>
      <c r="AN19" s="116">
        <f t="shared" si="40"/>
        <v>0</v>
      </c>
      <c r="AO19" s="116">
        <f t="shared" si="41"/>
        <v>0</v>
      </c>
      <c r="AQ19" s="55">
        <v>0</v>
      </c>
      <c r="AR19" s="55" t="e">
        <f>T19*1/3*$X19</f>
        <v>#DIV/0!</v>
      </c>
      <c r="AS19" s="55" t="e">
        <f>U19*2/3*$X19</f>
        <v>#DIV/0!</v>
      </c>
      <c r="AT19" s="55" t="e">
        <f>V19*3/3*$X19</f>
        <v>#DIV/0!</v>
      </c>
      <c r="AV19" s="11" t="e">
        <f t="shared" si="64"/>
        <v>#N/A</v>
      </c>
      <c r="AW19" s="9" t="e">
        <f t="shared" si="64"/>
        <v>#N/A</v>
      </c>
      <c r="AX19" s="9" t="e">
        <f t="shared" si="64"/>
        <v>#N/A</v>
      </c>
      <c r="AY19" s="9" t="e">
        <f t="shared" si="64"/>
        <v>#N/A</v>
      </c>
      <c r="AZ19" s="9" t="e">
        <f t="shared" si="64"/>
        <v>#N/A</v>
      </c>
      <c r="BA19" s="9" t="e">
        <f t="shared" si="64"/>
        <v>#N/A</v>
      </c>
      <c r="BB19" s="9" t="e">
        <f t="shared" si="64"/>
        <v>#N/A</v>
      </c>
      <c r="BC19" s="9" t="e">
        <f t="shared" si="64"/>
        <v>#N/A</v>
      </c>
      <c r="BD19" s="9" t="e">
        <f t="shared" si="65"/>
        <v>#N/A</v>
      </c>
      <c r="BE19" s="12" t="e">
        <f t="shared" si="66"/>
        <v>#N/A</v>
      </c>
    </row>
    <row r="20" spans="1:57" ht="31.5" customHeight="1" x14ac:dyDescent="0.25">
      <c r="A20" s="9"/>
      <c r="B20" s="113">
        <v>0.1</v>
      </c>
      <c r="C20" s="319" t="s">
        <v>105</v>
      </c>
      <c r="D20" s="300"/>
      <c r="E20" s="104" t="str">
        <f t="shared" si="49"/>
        <v/>
      </c>
      <c r="F20" s="104" t="str">
        <f t="shared" si="50"/>
        <v/>
      </c>
      <c r="G20" s="104" t="str">
        <f t="shared" si="51"/>
        <v/>
      </c>
      <c r="H20" s="104" t="str">
        <f t="shared" si="52"/>
        <v/>
      </c>
      <c r="I20" s="104" t="str">
        <f t="shared" si="53"/>
        <v/>
      </c>
      <c r="J20" s="104" t="str">
        <f t="shared" si="54"/>
        <v/>
      </c>
      <c r="K20" s="104" t="str">
        <f t="shared" si="55"/>
        <v/>
      </c>
      <c r="L20" s="104" t="str">
        <f t="shared" si="56"/>
        <v/>
      </c>
      <c r="M20" s="104" t="str">
        <f t="shared" si="57"/>
        <v/>
      </c>
      <c r="N20" s="104" t="str">
        <f t="shared" si="58"/>
        <v/>
      </c>
      <c r="O20" s="129">
        <f t="shared" si="59"/>
        <v>0</v>
      </c>
      <c r="P20" s="129">
        <f t="shared" si="59"/>
        <v>0</v>
      </c>
      <c r="Q20" s="129">
        <f t="shared" si="59"/>
        <v>0</v>
      </c>
      <c r="R20" s="129">
        <f t="shared" si="59"/>
        <v>0</v>
      </c>
      <c r="S20" s="130" t="e">
        <f t="shared" si="60"/>
        <v>#DIV/0!</v>
      </c>
      <c r="T20" s="130" t="e">
        <f t="shared" si="61"/>
        <v>#DIV/0!</v>
      </c>
      <c r="U20" s="130" t="e">
        <f t="shared" si="62"/>
        <v>#DIV/0!</v>
      </c>
      <c r="V20" s="131" t="e">
        <f t="shared" si="63"/>
        <v>#DIV/0!</v>
      </c>
      <c r="W20" s="95" t="e">
        <f t="shared" si="25"/>
        <v>#DIV/0!</v>
      </c>
      <c r="X20" s="92">
        <f>20*B20</f>
        <v>2</v>
      </c>
      <c r="Y20" s="107" t="e">
        <f t="shared" si="26"/>
        <v>#DIV/0!</v>
      </c>
      <c r="Z20" s="9"/>
      <c r="AA20" s="76" t="str">
        <f>'C14_A1'!$P31</f>
        <v/>
      </c>
      <c r="AB20" s="76" t="str">
        <f>'C14_A2'!$P31</f>
        <v/>
      </c>
      <c r="AC20" s="76" t="str">
        <f>'C14_A3'!$P31</f>
        <v/>
      </c>
      <c r="AD20" s="76" t="str">
        <f>'C14_A4'!$P31</f>
        <v/>
      </c>
      <c r="AE20" s="76" t="str">
        <f>'C14_A5'!$P31</f>
        <v/>
      </c>
      <c r="AF20" s="76" t="str">
        <f>'C14_A6'!$P31</f>
        <v/>
      </c>
      <c r="AG20" s="76" t="str">
        <f>'C14_A7'!$P31</f>
        <v/>
      </c>
      <c r="AH20" s="117" t="str">
        <f>'C14_A8'!$P31</f>
        <v/>
      </c>
      <c r="AI20" s="117" t="str">
        <f>'C14_A9'!$P31</f>
        <v/>
      </c>
      <c r="AJ20" s="117" t="str">
        <f>'C14_A10'!$P31</f>
        <v/>
      </c>
      <c r="AL20" s="116">
        <f t="shared" si="38"/>
        <v>0</v>
      </c>
      <c r="AM20" s="116">
        <f t="shared" si="39"/>
        <v>0</v>
      </c>
      <c r="AN20" s="116">
        <f t="shared" si="40"/>
        <v>0</v>
      </c>
      <c r="AO20" s="116">
        <f t="shared" si="41"/>
        <v>0</v>
      </c>
      <c r="AQ20" s="55">
        <v>0</v>
      </c>
      <c r="AR20" s="55" t="e">
        <f>T20*1/3*$X20</f>
        <v>#DIV/0!</v>
      </c>
      <c r="AS20" s="55" t="e">
        <f>U20*2/3*$X20</f>
        <v>#DIV/0!</v>
      </c>
      <c r="AT20" s="55" t="e">
        <f>V20*3/3*$X20</f>
        <v>#DIV/0!</v>
      </c>
      <c r="AV20" s="13" t="e">
        <f t="shared" si="64"/>
        <v>#N/A</v>
      </c>
      <c r="AW20" s="14" t="e">
        <f t="shared" si="64"/>
        <v>#N/A</v>
      </c>
      <c r="AX20" s="14" t="e">
        <f t="shared" si="64"/>
        <v>#N/A</v>
      </c>
      <c r="AY20" s="14" t="e">
        <f t="shared" si="64"/>
        <v>#N/A</v>
      </c>
      <c r="AZ20" s="14" t="e">
        <f t="shared" si="64"/>
        <v>#N/A</v>
      </c>
      <c r="BA20" s="14" t="e">
        <f t="shared" si="64"/>
        <v>#N/A</v>
      </c>
      <c r="BB20" s="14" t="e">
        <f t="shared" si="64"/>
        <v>#N/A</v>
      </c>
      <c r="BC20" s="14" t="e">
        <f t="shared" si="64"/>
        <v>#N/A</v>
      </c>
      <c r="BD20" s="14" t="e">
        <f t="shared" si="65"/>
        <v>#N/A</v>
      </c>
      <c r="BE20" s="15" t="e">
        <f t="shared" si="66"/>
        <v>#N/A</v>
      </c>
    </row>
    <row r="21" spans="1:57" ht="25.5" customHeight="1" x14ac:dyDescent="0.25">
      <c r="A21" s="9"/>
      <c r="B21" s="114">
        <f>SUM(B9:B20)</f>
        <v>1</v>
      </c>
      <c r="C21" s="9"/>
      <c r="D21" s="9"/>
      <c r="E21" s="321" t="s">
        <v>121</v>
      </c>
      <c r="F21" s="321"/>
      <c r="G21" s="321"/>
      <c r="H21" s="321"/>
      <c r="I21" s="321"/>
      <c r="J21" s="321"/>
      <c r="K21" s="321"/>
      <c r="L21" s="321"/>
      <c r="M21" s="321"/>
      <c r="N21" s="321"/>
      <c r="O21" s="65"/>
      <c r="P21" s="65"/>
      <c r="Q21" s="65"/>
      <c r="R21" s="65"/>
      <c r="S21" s="9"/>
      <c r="T21" s="9"/>
      <c r="U21" s="9"/>
      <c r="V21" s="9"/>
      <c r="W21" s="93" t="e">
        <f>SUM(W10:W20)</f>
        <v>#DIV/0!</v>
      </c>
      <c r="X21" s="94">
        <f>SUM(X10:X20)</f>
        <v>20</v>
      </c>
      <c r="Y21" s="109"/>
    </row>
    <row r="22" spans="1:57" ht="21.75" customHeight="1" x14ac:dyDescent="0.25">
      <c r="A22" s="9"/>
      <c r="B22" s="322" t="s">
        <v>110</v>
      </c>
      <c r="C22" s="323"/>
      <c r="D22" s="323"/>
      <c r="E22" s="323"/>
      <c r="F22" s="323"/>
      <c r="G22" s="323"/>
      <c r="H22" s="323"/>
      <c r="I22" s="323"/>
      <c r="J22" s="323"/>
      <c r="K22" s="323"/>
      <c r="L22" s="323"/>
      <c r="M22" s="323"/>
      <c r="N22" s="323"/>
      <c r="O22" s="323"/>
      <c r="P22" s="323"/>
      <c r="Q22" s="323"/>
      <c r="R22" s="323"/>
      <c r="S22" s="323"/>
      <c r="T22" s="323"/>
      <c r="U22" s="323"/>
      <c r="V22" s="323"/>
      <c r="W22" s="320" t="s">
        <v>30</v>
      </c>
      <c r="X22" s="320"/>
      <c r="Y22" s="110"/>
    </row>
    <row r="23" spans="1:57" ht="69" customHeight="1" x14ac:dyDescent="0.25">
      <c r="A23" s="9"/>
      <c r="B23" s="315"/>
      <c r="C23" s="316"/>
      <c r="D23" s="316"/>
      <c r="E23" s="316"/>
      <c r="F23" s="316"/>
      <c r="G23" s="316"/>
      <c r="H23" s="316"/>
      <c r="I23" s="316"/>
      <c r="J23" s="316"/>
      <c r="K23" s="316"/>
      <c r="L23" s="316"/>
      <c r="M23" s="316"/>
      <c r="N23" s="316"/>
      <c r="O23" s="316"/>
      <c r="P23" s="316"/>
      <c r="Q23" s="316"/>
      <c r="R23" s="316"/>
      <c r="S23" s="316"/>
      <c r="T23" s="316"/>
      <c r="U23" s="316"/>
      <c r="V23" s="316"/>
      <c r="W23" s="316"/>
      <c r="X23" s="316"/>
      <c r="Y23" s="317"/>
      <c r="Z23" s="8"/>
    </row>
    <row r="24" spans="1:57" ht="7.5" customHeight="1" thickBot="1" x14ac:dyDescent="0.3">
      <c r="A24" s="9"/>
      <c r="B24" s="86"/>
      <c r="C24" s="77"/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7"/>
      <c r="O24" s="77"/>
      <c r="P24" s="77"/>
      <c r="Q24" s="77"/>
      <c r="R24" s="77"/>
      <c r="S24" s="77"/>
      <c r="T24" s="77"/>
      <c r="U24" s="77"/>
      <c r="V24" s="77"/>
      <c r="W24" s="77"/>
      <c r="X24" s="77"/>
      <c r="Y24" s="87"/>
      <c r="Z24" s="8"/>
    </row>
    <row r="25" spans="1:57" ht="15.6" x14ac:dyDescent="0.25">
      <c r="A25" s="9"/>
      <c r="B25" s="82"/>
      <c r="C25" s="9"/>
      <c r="D25" s="80" t="s">
        <v>122</v>
      </c>
      <c r="E25" s="271" t="s">
        <v>123</v>
      </c>
      <c r="F25" s="272"/>
      <c r="G25" s="272"/>
      <c r="H25" s="272"/>
      <c r="I25" s="272"/>
      <c r="J25" s="272"/>
      <c r="K25" s="272"/>
      <c r="L25" s="272"/>
      <c r="M25" s="272"/>
      <c r="N25" s="272"/>
      <c r="O25" s="273"/>
      <c r="P25" s="77"/>
      <c r="Q25" s="265" t="s">
        <v>124</v>
      </c>
      <c r="R25" s="266"/>
      <c r="S25" s="266"/>
      <c r="T25" s="267"/>
      <c r="U25" s="9"/>
      <c r="V25" s="9"/>
      <c r="W25" s="77"/>
      <c r="X25" s="77"/>
      <c r="Y25" s="87"/>
      <c r="Z25" s="8"/>
    </row>
    <row r="26" spans="1:57" ht="23.25" customHeight="1" thickBot="1" x14ac:dyDescent="0.3">
      <c r="A26" s="9"/>
      <c r="B26" s="82"/>
      <c r="C26" s="9"/>
      <c r="D26" s="78"/>
      <c r="E26" s="274"/>
      <c r="F26" s="275"/>
      <c r="G26" s="275"/>
      <c r="H26" s="275"/>
      <c r="I26" s="275"/>
      <c r="J26" s="275"/>
      <c r="K26" s="275"/>
      <c r="L26" s="275"/>
      <c r="M26" s="275"/>
      <c r="N26" s="275"/>
      <c r="O26" s="276"/>
      <c r="P26" s="77"/>
      <c r="Q26" s="268"/>
      <c r="R26" s="269"/>
      <c r="S26" s="269"/>
      <c r="T26" s="270"/>
      <c r="U26" s="9"/>
      <c r="V26" s="9"/>
      <c r="W26" s="77"/>
      <c r="X26" s="77"/>
      <c r="Y26" s="87"/>
      <c r="Z26" s="8"/>
    </row>
    <row r="27" spans="1:57" ht="23.25" customHeight="1" x14ac:dyDescent="0.25">
      <c r="A27" s="9"/>
      <c r="B27" s="82"/>
      <c r="C27" s="9"/>
      <c r="D27" s="78"/>
      <c r="E27" s="277"/>
      <c r="F27" s="278"/>
      <c r="G27" s="278"/>
      <c r="H27" s="278"/>
      <c r="I27" s="278"/>
      <c r="J27" s="278"/>
      <c r="K27" s="278"/>
      <c r="L27" s="278"/>
      <c r="M27" s="278"/>
      <c r="N27" s="278"/>
      <c r="O27" s="279"/>
      <c r="P27" s="77"/>
      <c r="Q27" s="77"/>
      <c r="R27" s="77"/>
      <c r="S27" s="77"/>
      <c r="T27" s="77"/>
      <c r="U27" s="77"/>
      <c r="V27" s="77"/>
      <c r="W27" s="77"/>
      <c r="X27" s="77"/>
      <c r="Y27" s="87"/>
      <c r="Z27" s="8"/>
    </row>
    <row r="28" spans="1:57" ht="23.25" customHeight="1" thickBot="1" x14ac:dyDescent="0.3">
      <c r="A28" s="9"/>
      <c r="B28" s="82"/>
      <c r="C28" s="9"/>
      <c r="D28" s="79"/>
      <c r="E28" s="262"/>
      <c r="F28" s="263"/>
      <c r="G28" s="263"/>
      <c r="H28" s="263"/>
      <c r="I28" s="263"/>
      <c r="J28" s="263"/>
      <c r="K28" s="263"/>
      <c r="L28" s="263"/>
      <c r="M28" s="263"/>
      <c r="N28" s="263"/>
      <c r="O28" s="264"/>
      <c r="P28" s="9"/>
      <c r="Q28" s="9"/>
      <c r="R28" s="9"/>
      <c r="S28" s="9"/>
      <c r="T28" s="9"/>
      <c r="U28" s="9"/>
      <c r="V28" s="9"/>
      <c r="W28" s="9"/>
      <c r="X28" s="9"/>
      <c r="Y28" s="83"/>
    </row>
    <row r="29" spans="1:57" ht="30" customHeight="1" x14ac:dyDescent="0.3">
      <c r="A29" s="81"/>
      <c r="B29" s="259" t="s">
        <v>139</v>
      </c>
      <c r="C29" s="260"/>
      <c r="D29" s="260"/>
      <c r="E29" s="260"/>
      <c r="F29" s="260"/>
      <c r="G29" s="260"/>
      <c r="H29" s="260"/>
      <c r="I29" s="260"/>
      <c r="J29" s="260"/>
      <c r="K29" s="260"/>
      <c r="L29" s="260"/>
      <c r="M29" s="260"/>
      <c r="N29" s="260"/>
      <c r="O29" s="260"/>
      <c r="P29" s="260"/>
      <c r="Q29" s="260"/>
      <c r="R29" s="260"/>
      <c r="S29" s="260"/>
      <c r="T29" s="260"/>
      <c r="U29" s="260"/>
      <c r="V29" s="260"/>
      <c r="W29" s="260"/>
      <c r="X29" s="260"/>
      <c r="Y29" s="261"/>
    </row>
    <row r="30" spans="1:57" x14ac:dyDescent="0.25">
      <c r="A30" s="9"/>
      <c r="B30" s="82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83"/>
    </row>
    <row r="31" spans="1:57" x14ac:dyDescent="0.25">
      <c r="A31" s="9"/>
      <c r="B31" s="82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83"/>
    </row>
    <row r="32" spans="1:57" x14ac:dyDescent="0.25">
      <c r="A32" s="9"/>
      <c r="B32" s="82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83"/>
    </row>
    <row r="33" spans="1:25" x14ac:dyDescent="0.25">
      <c r="A33" s="9"/>
      <c r="B33" s="82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83"/>
    </row>
    <row r="34" spans="1:25" x14ac:dyDescent="0.25">
      <c r="A34" s="9"/>
      <c r="B34" s="82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83"/>
    </row>
    <row r="35" spans="1:25" x14ac:dyDescent="0.25">
      <c r="A35" s="9"/>
      <c r="B35" s="82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83"/>
    </row>
    <row r="36" spans="1:25" x14ac:dyDescent="0.25">
      <c r="A36" s="9"/>
      <c r="B36" s="82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83"/>
    </row>
    <row r="37" spans="1:25" x14ac:dyDescent="0.25">
      <c r="A37" s="9"/>
      <c r="B37" s="82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83"/>
    </row>
    <row r="38" spans="1:25" x14ac:dyDescent="0.25">
      <c r="A38" s="9"/>
      <c r="B38" s="82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83"/>
    </row>
    <row r="39" spans="1:25" x14ac:dyDescent="0.25">
      <c r="A39" s="9"/>
      <c r="B39" s="82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83"/>
    </row>
    <row r="40" spans="1:25" x14ac:dyDescent="0.25">
      <c r="A40" s="9"/>
      <c r="B40" s="82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83"/>
    </row>
    <row r="41" spans="1:25" x14ac:dyDescent="0.25">
      <c r="A41" s="9"/>
      <c r="B41" s="82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83"/>
    </row>
    <row r="42" spans="1:25" x14ac:dyDescent="0.25">
      <c r="A42" s="9"/>
      <c r="B42" s="82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83"/>
    </row>
    <row r="43" spans="1:25" x14ac:dyDescent="0.25">
      <c r="A43" s="9"/>
      <c r="B43" s="82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83"/>
    </row>
    <row r="44" spans="1:25" x14ac:dyDescent="0.25">
      <c r="B44" s="82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83"/>
    </row>
    <row r="45" spans="1:25" x14ac:dyDescent="0.25">
      <c r="B45" s="82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83"/>
    </row>
    <row r="46" spans="1:25" x14ac:dyDescent="0.25">
      <c r="B46" s="82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83"/>
    </row>
    <row r="47" spans="1:25" x14ac:dyDescent="0.25">
      <c r="B47" s="82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83"/>
    </row>
    <row r="48" spans="1:25" x14ac:dyDescent="0.25">
      <c r="B48" s="82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83"/>
    </row>
    <row r="49" spans="2:25" x14ac:dyDescent="0.25">
      <c r="B49" s="82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83"/>
    </row>
    <row r="50" spans="2:25" x14ac:dyDescent="0.25">
      <c r="B50" s="82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83"/>
    </row>
    <row r="51" spans="2:25" x14ac:dyDescent="0.25">
      <c r="B51" s="82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83"/>
    </row>
    <row r="52" spans="2:25" x14ac:dyDescent="0.25">
      <c r="B52" s="82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83"/>
    </row>
    <row r="53" spans="2:25" x14ac:dyDescent="0.25">
      <c r="B53" s="82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83"/>
    </row>
    <row r="54" spans="2:25" x14ac:dyDescent="0.25">
      <c r="B54" s="82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83"/>
    </row>
    <row r="55" spans="2:25" x14ac:dyDescent="0.25">
      <c r="B55" s="82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83"/>
    </row>
    <row r="56" spans="2:25" x14ac:dyDescent="0.25">
      <c r="B56" s="82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83"/>
    </row>
    <row r="57" spans="2:25" x14ac:dyDescent="0.25">
      <c r="B57" s="82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83"/>
    </row>
    <row r="58" spans="2:25" x14ac:dyDescent="0.25">
      <c r="B58" s="82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83"/>
    </row>
    <row r="59" spans="2:25" x14ac:dyDescent="0.25">
      <c r="B59" s="82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83"/>
    </row>
    <row r="60" spans="2:25" x14ac:dyDescent="0.25">
      <c r="B60" s="82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83"/>
    </row>
    <row r="61" spans="2:25" x14ac:dyDescent="0.25">
      <c r="B61" s="82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83"/>
    </row>
    <row r="62" spans="2:25" x14ac:dyDescent="0.25">
      <c r="B62" s="82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83"/>
    </row>
    <row r="63" spans="2:25" x14ac:dyDescent="0.25">
      <c r="B63" s="82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83"/>
    </row>
    <row r="64" spans="2:25" x14ac:dyDescent="0.25">
      <c r="B64" s="82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83"/>
    </row>
    <row r="65" spans="2:25" x14ac:dyDescent="0.25">
      <c r="B65" s="82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83"/>
    </row>
    <row r="66" spans="2:25" x14ac:dyDescent="0.25">
      <c r="B66" s="82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83"/>
    </row>
    <row r="67" spans="2:25" x14ac:dyDescent="0.25">
      <c r="B67" s="82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83"/>
    </row>
    <row r="68" spans="2:25" x14ac:dyDescent="0.25">
      <c r="B68" s="82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83"/>
    </row>
    <row r="69" spans="2:25" x14ac:dyDescent="0.25">
      <c r="B69" s="82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83"/>
    </row>
    <row r="70" spans="2:25" x14ac:dyDescent="0.25">
      <c r="B70" s="82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83"/>
    </row>
    <row r="71" spans="2:25" x14ac:dyDescent="0.25">
      <c r="B71" s="82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83"/>
    </row>
    <row r="72" spans="2:25" x14ac:dyDescent="0.25">
      <c r="B72" s="82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83"/>
    </row>
    <row r="73" spans="2:25" x14ac:dyDescent="0.25">
      <c r="B73" s="82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83"/>
    </row>
    <row r="74" spans="2:25" x14ac:dyDescent="0.25">
      <c r="B74" s="82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83"/>
    </row>
    <row r="75" spans="2:25" x14ac:dyDescent="0.25">
      <c r="B75" s="82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83"/>
    </row>
    <row r="76" spans="2:25" x14ac:dyDescent="0.25">
      <c r="B76" s="82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83"/>
    </row>
    <row r="77" spans="2:25" x14ac:dyDescent="0.25">
      <c r="B77" s="82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83"/>
    </row>
    <row r="78" spans="2:25" x14ac:dyDescent="0.25">
      <c r="B78" s="82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83"/>
    </row>
    <row r="79" spans="2:25" x14ac:dyDescent="0.25">
      <c r="B79" s="82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83"/>
    </row>
    <row r="80" spans="2:25" x14ac:dyDescent="0.25">
      <c r="B80" s="82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83"/>
    </row>
    <row r="81" spans="2:25" x14ac:dyDescent="0.25">
      <c r="B81" s="82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83"/>
    </row>
    <row r="82" spans="2:25" x14ac:dyDescent="0.25">
      <c r="B82" s="82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83"/>
    </row>
    <row r="83" spans="2:25" x14ac:dyDescent="0.25">
      <c r="B83" s="82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83"/>
    </row>
    <row r="84" spans="2:25" x14ac:dyDescent="0.25">
      <c r="B84" s="82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83"/>
    </row>
    <row r="85" spans="2:25" x14ac:dyDescent="0.25">
      <c r="B85" s="82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83"/>
    </row>
    <row r="86" spans="2:25" x14ac:dyDescent="0.25">
      <c r="B86" s="82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83"/>
    </row>
    <row r="87" spans="2:25" x14ac:dyDescent="0.25">
      <c r="B87" s="82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83"/>
    </row>
    <row r="88" spans="2:25" x14ac:dyDescent="0.25">
      <c r="B88" s="82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83"/>
    </row>
    <row r="89" spans="2:25" x14ac:dyDescent="0.25">
      <c r="B89" s="82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83"/>
    </row>
    <row r="90" spans="2:25" x14ac:dyDescent="0.25">
      <c r="B90" s="82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83"/>
    </row>
    <row r="91" spans="2:25" x14ac:dyDescent="0.25">
      <c r="B91" s="82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83"/>
    </row>
    <row r="92" spans="2:25" x14ac:dyDescent="0.25">
      <c r="B92" s="82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83"/>
    </row>
    <row r="93" spans="2:25" x14ac:dyDescent="0.25">
      <c r="B93" s="82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83"/>
    </row>
    <row r="94" spans="2:25" ht="14.4" thickBot="1" x14ac:dyDescent="0.3">
      <c r="B94" s="88"/>
      <c r="C94" s="89"/>
      <c r="D94" s="89"/>
      <c r="E94" s="89"/>
      <c r="F94" s="89"/>
      <c r="G94" s="89"/>
      <c r="H94" s="89"/>
      <c r="I94" s="89"/>
      <c r="J94" s="89"/>
      <c r="K94" s="89"/>
      <c r="L94" s="89"/>
      <c r="M94" s="89"/>
      <c r="N94" s="89"/>
      <c r="O94" s="89"/>
      <c r="P94" s="89"/>
      <c r="Q94" s="89"/>
      <c r="R94" s="89"/>
      <c r="S94" s="89"/>
      <c r="T94" s="89"/>
      <c r="U94" s="89"/>
      <c r="V94" s="89"/>
      <c r="W94" s="89"/>
      <c r="X94" s="89"/>
      <c r="Y94" s="90"/>
    </row>
  </sheetData>
  <sheetProtection sheet="1" objects="1" scenarios="1" selectLockedCells="1"/>
  <mergeCells count="38">
    <mergeCell ref="B23:Y23"/>
    <mergeCell ref="C16:D16"/>
    <mergeCell ref="C17:D17"/>
    <mergeCell ref="C18:D18"/>
    <mergeCell ref="C12:D12"/>
    <mergeCell ref="C13:D13"/>
    <mergeCell ref="W22:X22"/>
    <mergeCell ref="E21:N21"/>
    <mergeCell ref="B22:V22"/>
    <mergeCell ref="C20:D20"/>
    <mergeCell ref="C14:D14"/>
    <mergeCell ref="C15:D15"/>
    <mergeCell ref="C19:D19"/>
    <mergeCell ref="C10:D10"/>
    <mergeCell ref="C11:D11"/>
    <mergeCell ref="AA8:AJ8"/>
    <mergeCell ref="E6:N6"/>
    <mergeCell ref="E8:N8"/>
    <mergeCell ref="S7:V7"/>
    <mergeCell ref="O7:R7"/>
    <mergeCell ref="C8:D8"/>
    <mergeCell ref="C9:D9"/>
    <mergeCell ref="AV8:BE8"/>
    <mergeCell ref="B2:Q2"/>
    <mergeCell ref="B3:Q3"/>
    <mergeCell ref="B4:Q4"/>
    <mergeCell ref="C5:I5"/>
    <mergeCell ref="R2:Y4"/>
    <mergeCell ref="AQ8:AT8"/>
    <mergeCell ref="W8:X8"/>
    <mergeCell ref="AL8:AO8"/>
    <mergeCell ref="B29:Y29"/>
    <mergeCell ref="E28:O28"/>
    <mergeCell ref="Q25:T25"/>
    <mergeCell ref="Q26:T26"/>
    <mergeCell ref="E25:O25"/>
    <mergeCell ref="E26:O26"/>
    <mergeCell ref="E27:O27"/>
  </mergeCells>
  <phoneticPr fontId="11" type="noConversion"/>
  <conditionalFormatting sqref="B21">
    <cfRule type="cellIs" dxfId="11" priority="9" operator="notEqual">
      <formula>1</formula>
    </cfRule>
  </conditionalFormatting>
  <conditionalFormatting sqref="E10:R16 E18:R20">
    <cfRule type="containsText" dxfId="10" priority="4" operator="containsText" text="NE">
      <formula>NOT(ISERROR(SEARCH("NE",E10)))</formula>
    </cfRule>
  </conditionalFormatting>
  <conditionalFormatting sqref="Q26">
    <cfRule type="containsText" dxfId="9" priority="2" operator="containsText" text="INCORRECT">
      <formula>NOT(ISERROR(SEARCH("INCORRECT",Q26)))</formula>
    </cfRule>
    <cfRule type="containsText" dxfId="8" priority="3" operator="containsText" text="CORRECT">
      <formula>NOT(ISERROR(SEARCH("CORRECT",Q26)))</formula>
    </cfRule>
  </conditionalFormatting>
  <conditionalFormatting sqref="S10:V16 S18:V20">
    <cfRule type="cellIs" dxfId="7" priority="8" operator="notEqual">
      <formula>0</formula>
    </cfRule>
  </conditionalFormatting>
  <conditionalFormatting sqref="S10:V20">
    <cfRule type="dataBar" priority="6">
      <dataBar>
        <cfvo type="min"/>
        <cfvo type="max"/>
        <color rgb="FF00B0F0"/>
      </dataBar>
      <extLst>
        <ext xmlns:x14="http://schemas.microsoft.com/office/spreadsheetml/2009/9/main" uri="{B025F937-C7B1-47D3-B67F-A62EFF666E3E}">
          <x14:id>{756D8355-EFD1-4F9B-82B8-553414D1E885}</x14:id>
        </ext>
      </extLst>
    </cfRule>
  </conditionalFormatting>
  <conditionalFormatting sqref="X21">
    <cfRule type="cellIs" dxfId="6" priority="1" operator="notEqual">
      <formula>20</formula>
    </cfRule>
  </conditionalFormatting>
  <printOptions horizontalCentered="1"/>
  <pageMargins left="0.27559055118110237" right="0.35433070866141736" top="0.27559055118110237" bottom="0.15748031496062992" header="0.23622047244094491" footer="0.19685039370078741"/>
  <pageSetup paperSize="8" scale="65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756D8355-EFD1-4F9B-82B8-553414D1E88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S10:V20</xm:sqref>
        </x14:conditionalFormatting>
      </x14:conditionalFormatting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FFC000"/>
    <pageSetUpPr fitToPage="1"/>
  </sheetPr>
  <dimension ref="B1:R28"/>
  <sheetViews>
    <sheetView zoomScale="55" zoomScaleNormal="55" workbookViewId="0">
      <selection activeCell="E14" sqref="E14"/>
    </sheetView>
  </sheetViews>
  <sheetFormatPr baseColWidth="10" defaultColWidth="11.44140625" defaultRowHeight="13.8" x14ac:dyDescent="0.25"/>
  <cols>
    <col min="1" max="1" width="1.88671875" style="41" customWidth="1"/>
    <col min="2" max="2" width="26.109375" style="41" customWidth="1"/>
    <col min="3" max="3" width="37" style="41" customWidth="1"/>
    <col min="4" max="4" width="16.109375" style="41" customWidth="1"/>
    <col min="5" max="8" width="34.109375" style="41" customWidth="1"/>
    <col min="9" max="9" width="4.5546875" style="41" customWidth="1"/>
    <col min="10" max="10" width="73.33203125" style="41" customWidth="1"/>
    <col min="11" max="11" width="5.109375" style="41" customWidth="1"/>
    <col min="12" max="16" width="2.33203125" style="41" hidden="1" customWidth="1"/>
    <col min="17" max="17" width="3.6640625" style="41" hidden="1" customWidth="1"/>
    <col min="18" max="18" width="4.44140625" style="41" hidden="1" customWidth="1"/>
    <col min="19" max="16384" width="11.44140625" style="41"/>
  </cols>
  <sheetData>
    <row r="1" spans="2:18" ht="6" customHeight="1" thickBot="1" x14ac:dyDescent="0.3"/>
    <row r="2" spans="2:18" ht="55.5" customHeight="1" x14ac:dyDescent="0.25">
      <c r="B2" s="225" t="s">
        <v>160</v>
      </c>
      <c r="C2" s="226"/>
      <c r="D2" s="226"/>
      <c r="E2" s="226"/>
      <c r="F2" s="226"/>
      <c r="G2" s="226"/>
      <c r="H2" s="227"/>
      <c r="I2" s="196" t="s">
        <v>96</v>
      </c>
      <c r="J2" s="197"/>
    </row>
    <row r="3" spans="2:18" ht="25.5" customHeight="1" x14ac:dyDescent="0.25">
      <c r="B3" s="228" t="s">
        <v>130</v>
      </c>
      <c r="C3" s="229"/>
      <c r="D3" s="229"/>
      <c r="E3" s="229"/>
      <c r="F3" s="229"/>
      <c r="G3" s="229"/>
      <c r="H3" s="230"/>
      <c r="I3" s="198"/>
      <c r="J3" s="199"/>
    </row>
    <row r="4" spans="2:18" ht="25.5" customHeight="1" thickBot="1" x14ac:dyDescent="0.3">
      <c r="B4" s="231" t="s">
        <v>7</v>
      </c>
      <c r="C4" s="232"/>
      <c r="D4" s="232"/>
      <c r="E4" s="232"/>
      <c r="F4" s="232"/>
      <c r="G4" s="232"/>
      <c r="H4" s="233"/>
      <c r="I4" s="200"/>
      <c r="J4" s="201"/>
    </row>
    <row r="5" spans="2:18" ht="27.75" customHeight="1" thickBot="1" x14ac:dyDescent="0.3">
      <c r="B5" s="166" t="s">
        <v>97</v>
      </c>
      <c r="C5" s="202"/>
      <c r="D5" s="203"/>
      <c r="E5" s="166" t="s">
        <v>97</v>
      </c>
      <c r="F5" s="202"/>
      <c r="G5" s="203"/>
      <c r="H5" s="166" t="s">
        <v>97</v>
      </c>
      <c r="I5" s="202"/>
      <c r="J5" s="203"/>
    </row>
    <row r="6" spans="2:18" ht="42.75" customHeight="1" thickBot="1" x14ac:dyDescent="0.3">
      <c r="B6" s="67" t="s">
        <v>8</v>
      </c>
      <c r="C6" s="350"/>
      <c r="D6" s="350"/>
      <c r="E6" s="350"/>
      <c r="F6" s="350"/>
      <c r="G6" s="350"/>
      <c r="H6" s="350"/>
      <c r="I6" s="350"/>
      <c r="J6" s="351"/>
    </row>
    <row r="7" spans="2:18" ht="35.4" thickBot="1" x14ac:dyDescent="0.35">
      <c r="B7" s="66" t="s">
        <v>113</v>
      </c>
      <c r="C7" s="75" t="str">
        <f>DÉBUT!C9</f>
        <v>DUPONT Candide</v>
      </c>
      <c r="D7" s="208" t="s">
        <v>114</v>
      </c>
      <c r="E7" s="209"/>
      <c r="F7" s="205" t="s">
        <v>116</v>
      </c>
      <c r="G7" s="206"/>
      <c r="H7" s="206"/>
      <c r="I7" s="206"/>
      <c r="J7" s="207"/>
    </row>
    <row r="8" spans="2:18" ht="23.25" customHeight="1" x14ac:dyDescent="0.25">
      <c r="B8" s="167" t="s">
        <v>4</v>
      </c>
      <c r="C8" s="168" t="str">
        <f>DÉBUT!C7</f>
        <v>Lycée LIVET</v>
      </c>
      <c r="D8" s="169" t="s">
        <v>107</v>
      </c>
      <c r="E8" s="170" t="s">
        <v>115</v>
      </c>
      <c r="F8" s="212"/>
      <c r="G8" s="213"/>
      <c r="H8" s="213"/>
      <c r="I8" s="213"/>
      <c r="J8" s="214"/>
    </row>
    <row r="9" spans="2:18" ht="23.25" customHeight="1" x14ac:dyDescent="0.25">
      <c r="B9" s="167" t="s">
        <v>2</v>
      </c>
      <c r="C9" s="160"/>
      <c r="D9" s="161"/>
      <c r="E9" s="162"/>
      <c r="F9" s="215"/>
      <c r="G9" s="216"/>
      <c r="H9" s="216"/>
      <c r="I9" s="216"/>
      <c r="J9" s="217"/>
    </row>
    <row r="10" spans="2:18" ht="23.25" customHeight="1" x14ac:dyDescent="0.25">
      <c r="B10" s="167" t="s">
        <v>1</v>
      </c>
      <c r="C10" s="160"/>
      <c r="D10" s="161"/>
      <c r="E10" s="162"/>
      <c r="F10" s="215"/>
      <c r="G10" s="216"/>
      <c r="H10" s="216"/>
      <c r="I10" s="216"/>
      <c r="J10" s="217"/>
      <c r="K10" s="42"/>
    </row>
    <row r="11" spans="2:18" ht="23.25" customHeight="1" thickBot="1" x14ac:dyDescent="0.3">
      <c r="B11" s="171" t="s">
        <v>0</v>
      </c>
      <c r="C11" s="163"/>
      <c r="D11" s="164"/>
      <c r="E11" s="165"/>
      <c r="F11" s="218"/>
      <c r="G11" s="219"/>
      <c r="H11" s="219"/>
      <c r="I11" s="219"/>
      <c r="J11" s="220"/>
    </row>
    <row r="12" spans="2:18" ht="24.75" customHeight="1" thickBot="1" x14ac:dyDescent="0.3">
      <c r="B12" s="234" t="s">
        <v>5</v>
      </c>
      <c r="C12" s="235"/>
      <c r="D12" s="137" t="s">
        <v>108</v>
      </c>
      <c r="E12" s="138">
        <v>0</v>
      </c>
      <c r="F12" s="139">
        <v>1</v>
      </c>
      <c r="G12" s="139">
        <v>2</v>
      </c>
      <c r="H12" s="140">
        <v>3</v>
      </c>
      <c r="I12" s="238"/>
      <c r="J12" s="210" t="s">
        <v>140</v>
      </c>
    </row>
    <row r="13" spans="2:18" ht="30" customHeight="1" thickBot="1" x14ac:dyDescent="0.3">
      <c r="B13" s="236" t="s">
        <v>129</v>
      </c>
      <c r="C13" s="237"/>
      <c r="D13" s="159"/>
      <c r="E13" s="58"/>
      <c r="F13" s="58"/>
      <c r="G13" s="58"/>
      <c r="H13" s="59"/>
      <c r="I13" s="239"/>
      <c r="J13" s="211"/>
      <c r="L13" s="240" t="s">
        <v>27</v>
      </c>
      <c r="M13" s="240"/>
      <c r="N13" s="240"/>
      <c r="O13" s="240"/>
      <c r="P13" s="240"/>
      <c r="Q13" s="240"/>
      <c r="R13" s="61" t="s">
        <v>111</v>
      </c>
    </row>
    <row r="14" spans="2:18" ht="39.9" customHeight="1" x14ac:dyDescent="0.25">
      <c r="B14" s="257" t="s">
        <v>35</v>
      </c>
      <c r="C14" s="258"/>
      <c r="D14" s="221" t="s">
        <v>109</v>
      </c>
      <c r="E14" s="141"/>
      <c r="F14" s="142"/>
      <c r="G14" s="142"/>
      <c r="H14" s="124"/>
      <c r="I14" s="70" t="str">
        <f>IF(R14="PB","◄","")</f>
        <v>◄</v>
      </c>
      <c r="J14" s="352"/>
      <c r="L14" s="43" t="str">
        <f>IF(E14&lt;&gt;"",0,"")</f>
        <v/>
      </c>
      <c r="M14" s="44" t="str">
        <f>IF(F14&lt;&gt;"",1,"")</f>
        <v/>
      </c>
      <c r="N14" s="44" t="str">
        <f>IF(G14&lt;&gt;"",2,"")</f>
        <v/>
      </c>
      <c r="O14" s="44" t="str">
        <f>IF(H14&lt;&gt;"",3,"")</f>
        <v/>
      </c>
      <c r="P14" s="44" t="str">
        <f>IF(AND(L14="",M14="",N14="",O14=""),"",SUM(L14:O14))</f>
        <v/>
      </c>
      <c r="Q14" s="45" t="str">
        <f>IF(P14="","",P14)</f>
        <v/>
      </c>
      <c r="R14" s="193" t="str">
        <f>IF(D14="OUI",IF(COUNTBLANK(E14:H14)=3,1,"PB"),IF(D14="NON",IF(COUNTBLANK(E14:H14)=4,0,"PB")))</f>
        <v>PB</v>
      </c>
    </row>
    <row r="15" spans="2:18" ht="75.599999999999994" thickBot="1" x14ac:dyDescent="0.3">
      <c r="B15" s="255"/>
      <c r="C15" s="256"/>
      <c r="D15" s="222"/>
      <c r="E15" s="172" t="s">
        <v>50</v>
      </c>
      <c r="F15" s="173" t="s">
        <v>127</v>
      </c>
      <c r="G15" s="173" t="s">
        <v>128</v>
      </c>
      <c r="H15" s="174" t="s">
        <v>92</v>
      </c>
      <c r="I15" s="71"/>
      <c r="J15" s="353"/>
      <c r="L15" s="43"/>
      <c r="M15" s="44"/>
      <c r="N15" s="44"/>
      <c r="O15" s="44"/>
      <c r="P15" s="44"/>
      <c r="Q15" s="45"/>
      <c r="R15" s="193"/>
    </row>
    <row r="16" spans="2:18" ht="39.9" customHeight="1" x14ac:dyDescent="0.25">
      <c r="B16" s="253" t="s">
        <v>36</v>
      </c>
      <c r="C16" s="254"/>
      <c r="D16" s="221" t="s">
        <v>109</v>
      </c>
      <c r="E16" s="141"/>
      <c r="F16" s="143"/>
      <c r="G16" s="143"/>
      <c r="H16" s="144"/>
      <c r="I16" s="70" t="str">
        <f>IF(R16="PB","◄","")</f>
        <v>◄</v>
      </c>
      <c r="J16" s="352"/>
      <c r="L16" s="43" t="str">
        <f>IF(E16&lt;&gt;"",0,"")</f>
        <v/>
      </c>
      <c r="M16" s="44" t="str">
        <f>IF(F16&lt;&gt;"",1,"")</f>
        <v/>
      </c>
      <c r="N16" s="44" t="str">
        <f>IF(G16&lt;&gt;"",2,"")</f>
        <v/>
      </c>
      <c r="O16" s="44" t="str">
        <f t="shared" ref="O16:O20" si="0">IF(H16&lt;&gt;"",3,"")</f>
        <v/>
      </c>
      <c r="P16" s="44" t="str">
        <f t="shared" ref="P16:P20" si="1">IF(AND(L16="",M16="",N16="",O16=""),"",SUM(L16:O16))</f>
        <v/>
      </c>
      <c r="Q16" s="45" t="str">
        <f t="shared" ref="Q16:Q26" si="2">IF(P16="","",P16)</f>
        <v/>
      </c>
      <c r="R16" s="193" t="str">
        <f>IF(D16="OUI",IF(COUNTBLANK(E16:H16)=3,1,"PB"),IF(D16="NON",IF(COUNTBLANK(E16:H16)=4,0,"PB")))</f>
        <v>PB</v>
      </c>
    </row>
    <row r="17" spans="2:18" ht="60.6" thickBot="1" x14ac:dyDescent="0.3">
      <c r="B17" s="257"/>
      <c r="C17" s="258"/>
      <c r="D17" s="222"/>
      <c r="E17" s="175" t="s">
        <v>126</v>
      </c>
      <c r="F17" s="176" t="s">
        <v>93</v>
      </c>
      <c r="G17" s="176" t="s">
        <v>95</v>
      </c>
      <c r="H17" s="177" t="s">
        <v>94</v>
      </c>
      <c r="I17" s="71"/>
      <c r="J17" s="353"/>
      <c r="L17" s="43"/>
      <c r="M17" s="44"/>
      <c r="N17" s="44"/>
      <c r="O17" s="44"/>
      <c r="P17" s="44"/>
      <c r="Q17" s="45"/>
      <c r="R17" s="193"/>
    </row>
    <row r="18" spans="2:18" ht="39.9" customHeight="1" x14ac:dyDescent="0.25">
      <c r="B18" s="253" t="s">
        <v>37</v>
      </c>
      <c r="C18" s="254"/>
      <c r="D18" s="221" t="s">
        <v>109</v>
      </c>
      <c r="E18" s="141"/>
      <c r="F18" s="143"/>
      <c r="G18" s="143"/>
      <c r="H18" s="144"/>
      <c r="I18" s="70" t="str">
        <f>IF(R18="PB","◄","")</f>
        <v>◄</v>
      </c>
      <c r="J18" s="352"/>
      <c r="L18" s="43" t="str">
        <f>IF(E18&lt;&gt;"",0,"")</f>
        <v/>
      </c>
      <c r="M18" s="44" t="str">
        <f>IF(F18&lt;&gt;"",1,"")</f>
        <v/>
      </c>
      <c r="N18" s="44" t="str">
        <f>IF(G18&lt;&gt;"",2,"")</f>
        <v/>
      </c>
      <c r="O18" s="44" t="str">
        <f t="shared" si="0"/>
        <v/>
      </c>
      <c r="P18" s="44" t="str">
        <f t="shared" si="1"/>
        <v/>
      </c>
      <c r="Q18" s="45" t="str">
        <f t="shared" si="2"/>
        <v/>
      </c>
      <c r="R18" s="193" t="str">
        <f t="shared" ref="R18" si="3">IF(D18="OUI",IF(COUNTBLANK(E18:H18)=3,1,"PB"),IF(D18="NON",IF(COUNTBLANK(E18:H18)=4,0,"PB")))</f>
        <v>PB</v>
      </c>
    </row>
    <row r="19" spans="2:18" ht="84" customHeight="1" thickBot="1" x14ac:dyDescent="0.3">
      <c r="B19" s="255"/>
      <c r="C19" s="256"/>
      <c r="D19" s="222"/>
      <c r="E19" s="172" t="s">
        <v>88</v>
      </c>
      <c r="F19" s="173" t="s">
        <v>91</v>
      </c>
      <c r="G19" s="173" t="s">
        <v>90</v>
      </c>
      <c r="H19" s="174" t="s">
        <v>89</v>
      </c>
      <c r="I19" s="71"/>
      <c r="J19" s="353"/>
      <c r="L19" s="43"/>
      <c r="M19" s="44"/>
      <c r="N19" s="44"/>
      <c r="O19" s="44"/>
      <c r="P19" s="44"/>
      <c r="Q19" s="45"/>
      <c r="R19" s="193"/>
    </row>
    <row r="20" spans="2:18" ht="39.9" customHeight="1" x14ac:dyDescent="0.25">
      <c r="B20" s="253" t="s">
        <v>38</v>
      </c>
      <c r="C20" s="254"/>
      <c r="D20" s="221" t="s">
        <v>109</v>
      </c>
      <c r="E20" s="141"/>
      <c r="F20" s="143"/>
      <c r="G20" s="143"/>
      <c r="H20" s="144"/>
      <c r="I20" s="70" t="str">
        <f>IF(R20="PB","◄","")</f>
        <v>◄</v>
      </c>
      <c r="J20" s="352"/>
      <c r="L20" s="43" t="str">
        <f>IF(E20&lt;&gt;"",0,"")</f>
        <v/>
      </c>
      <c r="M20" s="44" t="str">
        <f>IF(F20&lt;&gt;"",1,"")</f>
        <v/>
      </c>
      <c r="N20" s="44" t="str">
        <f>IF(G20&lt;&gt;"",2,"")</f>
        <v/>
      </c>
      <c r="O20" s="44" t="str">
        <f t="shared" si="0"/>
        <v/>
      </c>
      <c r="P20" s="44" t="str">
        <f t="shared" si="1"/>
        <v/>
      </c>
      <c r="Q20" s="45" t="str">
        <f t="shared" si="2"/>
        <v/>
      </c>
      <c r="R20" s="193" t="str">
        <f t="shared" ref="R20" si="4">IF(D20="OUI",IF(COUNTBLANK(E20:H20)=3,1,"PB"),IF(D20="NON",IF(COUNTBLANK(E20:H20)=4,0,"PB")))</f>
        <v>PB</v>
      </c>
    </row>
    <row r="21" spans="2:18" ht="47.25" customHeight="1" thickBot="1" x14ac:dyDescent="0.3">
      <c r="B21" s="255"/>
      <c r="C21" s="256"/>
      <c r="D21" s="222"/>
      <c r="E21" s="181" t="s">
        <v>84</v>
      </c>
      <c r="F21" s="182" t="s">
        <v>85</v>
      </c>
      <c r="G21" s="182" t="s">
        <v>86</v>
      </c>
      <c r="H21" s="183" t="s">
        <v>87</v>
      </c>
      <c r="I21" s="71"/>
      <c r="J21" s="353"/>
      <c r="L21" s="43"/>
      <c r="M21" s="44"/>
      <c r="N21" s="44"/>
      <c r="O21" s="44"/>
      <c r="P21" s="44"/>
      <c r="Q21" s="45"/>
      <c r="R21" s="193"/>
    </row>
    <row r="22" spans="2:18" ht="39.9" customHeight="1" x14ac:dyDescent="0.25">
      <c r="B22" s="253" t="s">
        <v>39</v>
      </c>
      <c r="C22" s="254"/>
      <c r="D22" s="221" t="s">
        <v>109</v>
      </c>
      <c r="E22" s="141"/>
      <c r="F22" s="143"/>
      <c r="G22" s="143"/>
      <c r="H22" s="144"/>
      <c r="I22" s="70" t="str">
        <f>IF(R22="PB","◄","")</f>
        <v>◄</v>
      </c>
      <c r="J22" s="352"/>
      <c r="L22" s="43" t="str">
        <f>IF(E22&lt;&gt;"",0,"")</f>
        <v/>
      </c>
      <c r="M22" s="44" t="str">
        <f>IF(F22&lt;&gt;"",1,"")</f>
        <v/>
      </c>
      <c r="N22" s="44" t="str">
        <f>IF(G22&lt;&gt;"",2,"")</f>
        <v/>
      </c>
      <c r="O22" s="44" t="str">
        <f t="shared" ref="O22:O26" si="5">IF(H22&lt;&gt;"",3,"")</f>
        <v/>
      </c>
      <c r="P22" s="44" t="str">
        <f t="shared" ref="P22:P26" si="6">IF(AND(L22="",M22="",N22="",O22=""),"",SUM(L22:O22))</f>
        <v/>
      </c>
      <c r="Q22" s="45" t="str">
        <f t="shared" si="2"/>
        <v/>
      </c>
      <c r="R22" s="193" t="str">
        <f t="shared" ref="R22" si="7">IF(D22="OUI",IF(COUNTBLANK(E22:H22)=3,1,"PB"),IF(D22="NON",IF(COUNTBLANK(E22:H22)=4,0,"PB")))</f>
        <v>PB</v>
      </c>
    </row>
    <row r="23" spans="2:18" ht="75.599999999999994" thickBot="1" x14ac:dyDescent="0.3">
      <c r="B23" s="255"/>
      <c r="C23" s="256"/>
      <c r="D23" s="222"/>
      <c r="E23" s="172" t="s">
        <v>80</v>
      </c>
      <c r="F23" s="173" t="s">
        <v>81</v>
      </c>
      <c r="G23" s="173" t="s">
        <v>82</v>
      </c>
      <c r="H23" s="174" t="s">
        <v>83</v>
      </c>
      <c r="I23" s="71"/>
      <c r="J23" s="353"/>
      <c r="L23" s="43"/>
      <c r="M23" s="44"/>
      <c r="N23" s="44"/>
      <c r="O23" s="44"/>
      <c r="P23" s="44"/>
      <c r="Q23" s="45"/>
      <c r="R23" s="193"/>
    </row>
    <row r="24" spans="2:18" ht="39.9" customHeight="1" x14ac:dyDescent="0.25">
      <c r="B24" s="253" t="s">
        <v>125</v>
      </c>
      <c r="C24" s="254"/>
      <c r="D24" s="221" t="s">
        <v>109</v>
      </c>
      <c r="E24" s="141"/>
      <c r="F24" s="143"/>
      <c r="G24" s="143"/>
      <c r="H24" s="144"/>
      <c r="I24" s="70" t="str">
        <f>IF(R24="PB","◄","")</f>
        <v>◄</v>
      </c>
      <c r="J24" s="352"/>
      <c r="L24" s="43" t="str">
        <f>IF(E24&lt;&gt;"",0,"")</f>
        <v/>
      </c>
      <c r="M24" s="44" t="str">
        <f>IF(F24&lt;&gt;"",1,"")</f>
        <v/>
      </c>
      <c r="N24" s="44" t="str">
        <f>IF(G24&lt;&gt;"",2,"")</f>
        <v/>
      </c>
      <c r="O24" s="44" t="str">
        <f t="shared" si="5"/>
        <v/>
      </c>
      <c r="P24" s="44" t="str">
        <f t="shared" si="6"/>
        <v/>
      </c>
      <c r="Q24" s="45" t="str">
        <f t="shared" si="2"/>
        <v/>
      </c>
      <c r="R24" s="193" t="str">
        <f t="shared" ref="R24" si="8">IF(D24="OUI",IF(COUNTBLANK(E24:H24)=3,1,"PB"),IF(D24="NON",IF(COUNTBLANK(E24:H24)=4,0,"PB")))</f>
        <v>PB</v>
      </c>
    </row>
    <row r="25" spans="2:18" ht="60.6" thickBot="1" x14ac:dyDescent="0.3">
      <c r="B25" s="255"/>
      <c r="C25" s="256"/>
      <c r="D25" s="222"/>
      <c r="E25" s="172" t="s">
        <v>76</v>
      </c>
      <c r="F25" s="173" t="s">
        <v>77</v>
      </c>
      <c r="G25" s="173" t="s">
        <v>78</v>
      </c>
      <c r="H25" s="174" t="s">
        <v>79</v>
      </c>
      <c r="I25" s="71"/>
      <c r="J25" s="353"/>
      <c r="L25" s="43"/>
      <c r="M25" s="44"/>
      <c r="N25" s="44"/>
      <c r="O25" s="44"/>
      <c r="P25" s="44"/>
      <c r="Q25" s="45"/>
      <c r="R25" s="193"/>
    </row>
    <row r="26" spans="2:18" ht="39.9" customHeight="1" x14ac:dyDescent="0.25">
      <c r="B26" s="249" t="s">
        <v>6</v>
      </c>
      <c r="C26" s="250"/>
      <c r="D26" s="221" t="s">
        <v>109</v>
      </c>
      <c r="E26" s="141"/>
      <c r="F26" s="143"/>
      <c r="G26" s="143"/>
      <c r="H26" s="144"/>
      <c r="I26" s="70" t="str">
        <f>IF(R26="PB","◄","")</f>
        <v>◄</v>
      </c>
      <c r="J26" s="352"/>
      <c r="L26" s="43" t="str">
        <f>IF(E26&lt;&gt;"",0,"")</f>
        <v/>
      </c>
      <c r="M26" s="44" t="str">
        <f>IF(F26&lt;&gt;"",1,"")</f>
        <v/>
      </c>
      <c r="N26" s="44" t="str">
        <f>IF(G26&lt;&gt;"",2,"")</f>
        <v/>
      </c>
      <c r="O26" s="44" t="str">
        <f t="shared" si="5"/>
        <v/>
      </c>
      <c r="P26" s="44" t="str">
        <f t="shared" si="6"/>
        <v/>
      </c>
      <c r="Q26" s="45" t="str">
        <f t="shared" si="2"/>
        <v/>
      </c>
      <c r="R26" s="193" t="str">
        <f>IF(D26="OUI",IF(COUNTBLANK(E26:H26)=3,1,"PB"),IF(D26="NON",IF(COUNTBLANK(E26:H26)=4,0,"PB")))</f>
        <v>PB</v>
      </c>
    </row>
    <row r="27" spans="2:18" ht="147" customHeight="1" thickBot="1" x14ac:dyDescent="0.3">
      <c r="B27" s="251"/>
      <c r="C27" s="252"/>
      <c r="D27" s="222"/>
      <c r="E27" s="172" t="s">
        <v>73</v>
      </c>
      <c r="F27" s="173" t="s">
        <v>163</v>
      </c>
      <c r="G27" s="173" t="s">
        <v>74</v>
      </c>
      <c r="H27" s="174" t="s">
        <v>75</v>
      </c>
      <c r="I27" s="71"/>
      <c r="J27" s="353"/>
      <c r="L27" s="43"/>
      <c r="M27" s="44"/>
      <c r="N27" s="44"/>
      <c r="O27" s="44"/>
      <c r="P27" s="44"/>
      <c r="Q27" s="45"/>
      <c r="R27" s="193"/>
    </row>
    <row r="28" spans="2:18" ht="21" customHeight="1" x14ac:dyDescent="0.25">
      <c r="B28" s="204" t="s">
        <v>112</v>
      </c>
      <c r="C28" s="204"/>
      <c r="D28" s="204"/>
      <c r="E28" s="204"/>
      <c r="F28" s="204"/>
      <c r="G28" s="204"/>
      <c r="H28" s="204"/>
      <c r="I28" s="204"/>
    </row>
  </sheetData>
  <sheetProtection sheet="1" objects="1" scenarios="1" selectLockedCells="1"/>
  <mergeCells count="45">
    <mergeCell ref="C6:J6"/>
    <mergeCell ref="D7:E7"/>
    <mergeCell ref="F7:J7"/>
    <mergeCell ref="F8:J11"/>
    <mergeCell ref="B12:C12"/>
    <mergeCell ref="I12:I13"/>
    <mergeCell ref="J12:J13"/>
    <mergeCell ref="B13:C13"/>
    <mergeCell ref="B2:H2"/>
    <mergeCell ref="I2:J4"/>
    <mergeCell ref="B3:H3"/>
    <mergeCell ref="B4:H4"/>
    <mergeCell ref="C5:D5"/>
    <mergeCell ref="F5:G5"/>
    <mergeCell ref="I5:J5"/>
    <mergeCell ref="R14:R15"/>
    <mergeCell ref="B18:C19"/>
    <mergeCell ref="D18:D19"/>
    <mergeCell ref="J18:J19"/>
    <mergeCell ref="R18:R19"/>
    <mergeCell ref="B16:C17"/>
    <mergeCell ref="D16:D17"/>
    <mergeCell ref="J16:J17"/>
    <mergeCell ref="R16:R17"/>
    <mergeCell ref="L13:Q13"/>
    <mergeCell ref="B14:C15"/>
    <mergeCell ref="D14:D15"/>
    <mergeCell ref="J14:J15"/>
    <mergeCell ref="B20:C21"/>
    <mergeCell ref="D20:D21"/>
    <mergeCell ref="J20:J21"/>
    <mergeCell ref="R20:R21"/>
    <mergeCell ref="B22:C23"/>
    <mergeCell ref="D22:D23"/>
    <mergeCell ref="J22:J23"/>
    <mergeCell ref="R22:R23"/>
    <mergeCell ref="B24:C25"/>
    <mergeCell ref="D24:D25"/>
    <mergeCell ref="J24:J25"/>
    <mergeCell ref="R24:R25"/>
    <mergeCell ref="B28:I28"/>
    <mergeCell ref="B26:C27"/>
    <mergeCell ref="D26:D27"/>
    <mergeCell ref="J26:J27"/>
    <mergeCell ref="R26:R27"/>
  </mergeCells>
  <conditionalFormatting sqref="D14:D27">
    <cfRule type="containsText" dxfId="111" priority="12" operator="containsText" text="NON">
      <formula>NOT(ISERROR(SEARCH("NON",D14)))</formula>
    </cfRule>
    <cfRule type="containsText" dxfId="110" priority="13" operator="containsText" text="OUI">
      <formula>NOT(ISERROR(SEARCH("OUI",D14)))</formula>
    </cfRule>
    <cfRule type="containsText" dxfId="109" priority="14" operator="containsText" text="Obligatoire">
      <formula>NOT(ISERROR(SEARCH("Obligatoire",D14)))</formula>
    </cfRule>
  </conditionalFormatting>
  <conditionalFormatting sqref="I14">
    <cfRule type="containsText" dxfId="108" priority="8" operator="containsText" text="◄">
      <formula>NOT(ISERROR(SEARCH("◄",I14)))</formula>
    </cfRule>
  </conditionalFormatting>
  <conditionalFormatting sqref="I16">
    <cfRule type="containsText" dxfId="107" priority="7" operator="containsText" text="◄">
      <formula>NOT(ISERROR(SEARCH("◄",I16)))</formula>
    </cfRule>
  </conditionalFormatting>
  <conditionalFormatting sqref="I18">
    <cfRule type="containsText" dxfId="106" priority="6" operator="containsText" text="◄">
      <formula>NOT(ISERROR(SEARCH("◄",I18)))</formula>
    </cfRule>
  </conditionalFormatting>
  <conditionalFormatting sqref="I20">
    <cfRule type="containsText" dxfId="105" priority="1" operator="containsText" text="◄">
      <formula>NOT(ISERROR(SEARCH("◄",I20)))</formula>
    </cfRule>
  </conditionalFormatting>
  <conditionalFormatting sqref="I22">
    <cfRule type="containsText" dxfId="104" priority="5" operator="containsText" text="◄">
      <formula>NOT(ISERROR(SEARCH("◄",I22)))</formula>
    </cfRule>
  </conditionalFormatting>
  <conditionalFormatting sqref="I24">
    <cfRule type="containsText" dxfId="103" priority="4" operator="containsText" text="◄">
      <formula>NOT(ISERROR(SEARCH("◄",I24)))</formula>
    </cfRule>
  </conditionalFormatting>
  <conditionalFormatting sqref="I26">
    <cfRule type="containsText" dxfId="102" priority="3" operator="containsText" text="◄">
      <formula>NOT(ISERROR(SEARCH("◄",I26)))</formula>
    </cfRule>
  </conditionalFormatting>
  <dataValidations count="1">
    <dataValidation type="list" allowBlank="1" showInputMessage="1" showErrorMessage="1" sqref="D14:D27" xr:uid="{00000000-0002-0000-0C00-000000000000}">
      <formula1>"OUI,NON"</formula1>
    </dataValidation>
  </dataValidations>
  <printOptions horizontalCentered="1"/>
  <pageMargins left="0.27559055118110237" right="0.35433070866141736" top="0.27559055118110237" bottom="0.15748031496062992" header="0.23622047244094491" footer="0.19685039370078741"/>
  <pageSetup paperSize="9" scale="47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C00-000001000000}">
          <x14:formula1>
            <xm:f>DÉBUT!$C$16:$C$20</xm:f>
          </x14:formula1>
          <xm:sqref>C5:D5 F5:G5 I5:J5</xm:sqref>
        </x14:dataValidation>
      </x14:dataValidation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FFC000"/>
    <pageSetUpPr fitToPage="1"/>
  </sheetPr>
  <dimension ref="B1:R28"/>
  <sheetViews>
    <sheetView zoomScale="55" zoomScaleNormal="55" workbookViewId="0">
      <selection activeCell="E14" sqref="E14"/>
    </sheetView>
  </sheetViews>
  <sheetFormatPr baseColWidth="10" defaultColWidth="11.44140625" defaultRowHeight="13.8" x14ac:dyDescent="0.25"/>
  <cols>
    <col min="1" max="1" width="1.88671875" style="41" customWidth="1"/>
    <col min="2" max="2" width="26.109375" style="41" customWidth="1"/>
    <col min="3" max="3" width="37" style="41" customWidth="1"/>
    <col min="4" max="4" width="16.109375" style="41" customWidth="1"/>
    <col min="5" max="8" width="34.109375" style="41" customWidth="1"/>
    <col min="9" max="9" width="4.5546875" style="41" customWidth="1"/>
    <col min="10" max="10" width="73.33203125" style="41" customWidth="1"/>
    <col min="11" max="11" width="5.109375" style="41" customWidth="1"/>
    <col min="12" max="16" width="2.33203125" style="41" hidden="1" customWidth="1"/>
    <col min="17" max="17" width="3.6640625" style="41" hidden="1" customWidth="1"/>
    <col min="18" max="18" width="4.44140625" style="41" hidden="1" customWidth="1"/>
    <col min="19" max="16384" width="11.44140625" style="41"/>
  </cols>
  <sheetData>
    <row r="1" spans="2:18" ht="6" customHeight="1" thickBot="1" x14ac:dyDescent="0.3"/>
    <row r="2" spans="2:18" ht="55.5" customHeight="1" x14ac:dyDescent="0.25">
      <c r="B2" s="225" t="s">
        <v>160</v>
      </c>
      <c r="C2" s="226"/>
      <c r="D2" s="226"/>
      <c r="E2" s="226"/>
      <c r="F2" s="226"/>
      <c r="G2" s="226"/>
      <c r="H2" s="227"/>
      <c r="I2" s="196" t="s">
        <v>96</v>
      </c>
      <c r="J2" s="197"/>
    </row>
    <row r="3" spans="2:18" ht="25.5" customHeight="1" x14ac:dyDescent="0.25">
      <c r="B3" s="228" t="s">
        <v>130</v>
      </c>
      <c r="C3" s="229"/>
      <c r="D3" s="229"/>
      <c r="E3" s="229"/>
      <c r="F3" s="229"/>
      <c r="G3" s="229"/>
      <c r="H3" s="230"/>
      <c r="I3" s="198"/>
      <c r="J3" s="199"/>
    </row>
    <row r="4" spans="2:18" ht="25.5" customHeight="1" thickBot="1" x14ac:dyDescent="0.3">
      <c r="B4" s="231" t="s">
        <v>15</v>
      </c>
      <c r="C4" s="232"/>
      <c r="D4" s="232"/>
      <c r="E4" s="232"/>
      <c r="F4" s="232"/>
      <c r="G4" s="232"/>
      <c r="H4" s="233"/>
      <c r="I4" s="200"/>
      <c r="J4" s="201"/>
    </row>
    <row r="5" spans="2:18" ht="27.75" customHeight="1" thickBot="1" x14ac:dyDescent="0.3">
      <c r="B5" s="166" t="s">
        <v>97</v>
      </c>
      <c r="C5" s="202"/>
      <c r="D5" s="203"/>
      <c r="E5" s="166" t="s">
        <v>97</v>
      </c>
      <c r="F5" s="202"/>
      <c r="G5" s="203"/>
      <c r="H5" s="166" t="s">
        <v>97</v>
      </c>
      <c r="I5" s="202"/>
      <c r="J5" s="203"/>
    </row>
    <row r="6" spans="2:18" ht="42.75" customHeight="1" thickBot="1" x14ac:dyDescent="0.3">
      <c r="B6" s="67" t="s">
        <v>8</v>
      </c>
      <c r="C6" s="350"/>
      <c r="D6" s="350"/>
      <c r="E6" s="350"/>
      <c r="F6" s="350"/>
      <c r="G6" s="350"/>
      <c r="H6" s="350"/>
      <c r="I6" s="350"/>
      <c r="J6" s="351"/>
    </row>
    <row r="7" spans="2:18" ht="35.4" thickBot="1" x14ac:dyDescent="0.35">
      <c r="B7" s="66" t="s">
        <v>113</v>
      </c>
      <c r="C7" s="75" t="str">
        <f>'C15_A1'!C7</f>
        <v>DUPONT Candide</v>
      </c>
      <c r="D7" s="208" t="s">
        <v>114</v>
      </c>
      <c r="E7" s="209"/>
      <c r="F7" s="205" t="s">
        <v>116</v>
      </c>
      <c r="G7" s="206"/>
      <c r="H7" s="206"/>
      <c r="I7" s="206"/>
      <c r="J7" s="207"/>
    </row>
    <row r="8" spans="2:18" ht="23.25" customHeight="1" x14ac:dyDescent="0.25">
      <c r="B8" s="167" t="s">
        <v>4</v>
      </c>
      <c r="C8" s="168" t="str">
        <f>'C15_A1'!C8</f>
        <v>Lycée LIVET</v>
      </c>
      <c r="D8" s="169" t="s">
        <v>107</v>
      </c>
      <c r="E8" s="170" t="s">
        <v>115</v>
      </c>
      <c r="F8" s="212"/>
      <c r="G8" s="213"/>
      <c r="H8" s="213"/>
      <c r="I8" s="213"/>
      <c r="J8" s="214"/>
    </row>
    <row r="9" spans="2:18" ht="23.25" customHeight="1" x14ac:dyDescent="0.25">
      <c r="B9" s="167" t="s">
        <v>2</v>
      </c>
      <c r="C9" s="160"/>
      <c r="D9" s="161"/>
      <c r="E9" s="162"/>
      <c r="F9" s="215"/>
      <c r="G9" s="216"/>
      <c r="H9" s="216"/>
      <c r="I9" s="216"/>
      <c r="J9" s="217"/>
    </row>
    <row r="10" spans="2:18" ht="23.25" customHeight="1" x14ac:dyDescent="0.25">
      <c r="B10" s="167" t="s">
        <v>1</v>
      </c>
      <c r="C10" s="160"/>
      <c r="D10" s="161"/>
      <c r="E10" s="162"/>
      <c r="F10" s="215"/>
      <c r="G10" s="216"/>
      <c r="H10" s="216"/>
      <c r="I10" s="216"/>
      <c r="J10" s="217"/>
      <c r="K10" s="42"/>
    </row>
    <row r="11" spans="2:18" ht="23.25" customHeight="1" thickBot="1" x14ac:dyDescent="0.3">
      <c r="B11" s="171" t="s">
        <v>0</v>
      </c>
      <c r="C11" s="163"/>
      <c r="D11" s="164"/>
      <c r="E11" s="165"/>
      <c r="F11" s="218"/>
      <c r="G11" s="219"/>
      <c r="H11" s="219"/>
      <c r="I11" s="219"/>
      <c r="J11" s="220"/>
    </row>
    <row r="12" spans="2:18" ht="24.75" customHeight="1" thickBot="1" x14ac:dyDescent="0.3">
      <c r="B12" s="234" t="s">
        <v>5</v>
      </c>
      <c r="C12" s="235"/>
      <c r="D12" s="137" t="s">
        <v>108</v>
      </c>
      <c r="E12" s="138">
        <v>0</v>
      </c>
      <c r="F12" s="139">
        <v>1</v>
      </c>
      <c r="G12" s="139">
        <v>2</v>
      </c>
      <c r="H12" s="140">
        <v>3</v>
      </c>
      <c r="I12" s="238"/>
      <c r="J12" s="210" t="s">
        <v>140</v>
      </c>
    </row>
    <row r="13" spans="2:18" ht="30" customHeight="1" thickBot="1" x14ac:dyDescent="0.3">
      <c r="B13" s="236" t="s">
        <v>129</v>
      </c>
      <c r="C13" s="237"/>
      <c r="D13" s="159"/>
      <c r="E13" s="58"/>
      <c r="F13" s="58"/>
      <c r="G13" s="58"/>
      <c r="H13" s="59"/>
      <c r="I13" s="239"/>
      <c r="J13" s="211"/>
      <c r="L13" s="240" t="s">
        <v>27</v>
      </c>
      <c r="M13" s="240"/>
      <c r="N13" s="240"/>
      <c r="O13" s="240"/>
      <c r="P13" s="240"/>
      <c r="Q13" s="240"/>
      <c r="R13" s="61" t="s">
        <v>111</v>
      </c>
    </row>
    <row r="14" spans="2:18" ht="39.9" customHeight="1" x14ac:dyDescent="0.25">
      <c r="B14" s="257" t="s">
        <v>35</v>
      </c>
      <c r="C14" s="258"/>
      <c r="D14" s="221" t="s">
        <v>109</v>
      </c>
      <c r="E14" s="141"/>
      <c r="F14" s="142"/>
      <c r="G14" s="142"/>
      <c r="H14" s="124"/>
      <c r="I14" s="70" t="str">
        <f>IF(R14="PB","◄","")</f>
        <v>◄</v>
      </c>
      <c r="J14" s="352"/>
      <c r="L14" s="43" t="str">
        <f>IF(E14&lt;&gt;"",0,"")</f>
        <v/>
      </c>
      <c r="M14" s="44" t="str">
        <f>IF(F14&lt;&gt;"",1,"")</f>
        <v/>
      </c>
      <c r="N14" s="44" t="str">
        <f>IF(G14&lt;&gt;"",2,"")</f>
        <v/>
      </c>
      <c r="O14" s="44" t="str">
        <f>IF(H14&lt;&gt;"",3,"")</f>
        <v/>
      </c>
      <c r="P14" s="44" t="str">
        <f>IF(AND(L14="",M14="",N14="",O14=""),"",SUM(L14:O14))</f>
        <v/>
      </c>
      <c r="Q14" s="45" t="str">
        <f>IF(P14="","",P14)</f>
        <v/>
      </c>
      <c r="R14" s="193" t="str">
        <f>IF(D14="OUI",IF(COUNTBLANK(E14:H14)=3,1,"PB"),IF(D14="NON",IF(COUNTBLANK(E14:H14)=4,0,"PB")))</f>
        <v>PB</v>
      </c>
    </row>
    <row r="15" spans="2:18" ht="86.25" customHeight="1" thickBot="1" x14ac:dyDescent="0.3">
      <c r="B15" s="255"/>
      <c r="C15" s="256"/>
      <c r="D15" s="222"/>
      <c r="E15" s="172" t="s">
        <v>50</v>
      </c>
      <c r="F15" s="173" t="s">
        <v>127</v>
      </c>
      <c r="G15" s="173" t="s">
        <v>128</v>
      </c>
      <c r="H15" s="174" t="s">
        <v>92</v>
      </c>
      <c r="I15" s="71"/>
      <c r="J15" s="353"/>
      <c r="L15" s="43"/>
      <c r="M15" s="44"/>
      <c r="N15" s="44"/>
      <c r="O15" s="44"/>
      <c r="P15" s="44"/>
      <c r="Q15" s="45"/>
      <c r="R15" s="193"/>
    </row>
    <row r="16" spans="2:18" ht="39.9" customHeight="1" x14ac:dyDescent="0.25">
      <c r="B16" s="253" t="s">
        <v>36</v>
      </c>
      <c r="C16" s="254"/>
      <c r="D16" s="221" t="s">
        <v>109</v>
      </c>
      <c r="E16" s="141"/>
      <c r="F16" s="143"/>
      <c r="G16" s="143"/>
      <c r="H16" s="144"/>
      <c r="I16" s="70" t="str">
        <f>IF(R16="PB","◄","")</f>
        <v>◄</v>
      </c>
      <c r="J16" s="352"/>
      <c r="L16" s="43" t="str">
        <f>IF(E16&lt;&gt;"",0,"")</f>
        <v/>
      </c>
      <c r="M16" s="44" t="str">
        <f>IF(F16&lt;&gt;"",1,"")</f>
        <v/>
      </c>
      <c r="N16" s="44" t="str">
        <f>IF(G16&lt;&gt;"",2,"")</f>
        <v/>
      </c>
      <c r="O16" s="44" t="str">
        <f t="shared" ref="O16:O20" si="0">IF(H16&lt;&gt;"",3,"")</f>
        <v/>
      </c>
      <c r="P16" s="44" t="str">
        <f t="shared" ref="P16:P20" si="1">IF(AND(L16="",M16="",N16="",O16=""),"",SUM(L16:O16))</f>
        <v/>
      </c>
      <c r="Q16" s="45" t="str">
        <f t="shared" ref="Q16:Q26" si="2">IF(P16="","",P16)</f>
        <v/>
      </c>
      <c r="R16" s="193" t="str">
        <f>IF(D16="OUI",IF(COUNTBLANK(E16:H16)=3,1,"PB"),IF(D16="NON",IF(COUNTBLANK(E16:H16)=4,0,"PB")))</f>
        <v>PB</v>
      </c>
    </row>
    <row r="17" spans="2:18" ht="60.6" thickBot="1" x14ac:dyDescent="0.3">
      <c r="B17" s="257"/>
      <c r="C17" s="258"/>
      <c r="D17" s="222"/>
      <c r="E17" s="175" t="s">
        <v>126</v>
      </c>
      <c r="F17" s="176" t="s">
        <v>93</v>
      </c>
      <c r="G17" s="176" t="s">
        <v>95</v>
      </c>
      <c r="H17" s="177" t="s">
        <v>94</v>
      </c>
      <c r="I17" s="71"/>
      <c r="J17" s="353"/>
      <c r="L17" s="43"/>
      <c r="M17" s="44"/>
      <c r="N17" s="44"/>
      <c r="O17" s="44"/>
      <c r="P17" s="44"/>
      <c r="Q17" s="45"/>
      <c r="R17" s="193"/>
    </row>
    <row r="18" spans="2:18" ht="39.9" customHeight="1" x14ac:dyDescent="0.25">
      <c r="B18" s="253" t="s">
        <v>37</v>
      </c>
      <c r="C18" s="254"/>
      <c r="D18" s="221" t="s">
        <v>109</v>
      </c>
      <c r="E18" s="141"/>
      <c r="F18" s="143"/>
      <c r="G18" s="143"/>
      <c r="H18" s="144"/>
      <c r="I18" s="70" t="str">
        <f>IF(R18="PB","◄","")</f>
        <v>◄</v>
      </c>
      <c r="J18" s="352"/>
      <c r="L18" s="43" t="str">
        <f>IF(E18&lt;&gt;"",0,"")</f>
        <v/>
      </c>
      <c r="M18" s="44" t="str">
        <f>IF(F18&lt;&gt;"",1,"")</f>
        <v/>
      </c>
      <c r="N18" s="44" t="str">
        <f>IF(G18&lt;&gt;"",2,"")</f>
        <v/>
      </c>
      <c r="O18" s="44" t="str">
        <f t="shared" si="0"/>
        <v/>
      </c>
      <c r="P18" s="44" t="str">
        <f t="shared" si="1"/>
        <v/>
      </c>
      <c r="Q18" s="45" t="str">
        <f t="shared" si="2"/>
        <v/>
      </c>
      <c r="R18" s="193" t="str">
        <f t="shared" ref="R18" si="3">IF(D18="OUI",IF(COUNTBLANK(E18:H18)=3,1,"PB"),IF(D18="NON",IF(COUNTBLANK(E18:H18)=4,0,"PB")))</f>
        <v>PB</v>
      </c>
    </row>
    <row r="19" spans="2:18" ht="79.5" customHeight="1" thickBot="1" x14ac:dyDescent="0.3">
      <c r="B19" s="255"/>
      <c r="C19" s="256"/>
      <c r="D19" s="222"/>
      <c r="E19" s="172" t="s">
        <v>88</v>
      </c>
      <c r="F19" s="173" t="s">
        <v>91</v>
      </c>
      <c r="G19" s="173" t="s">
        <v>90</v>
      </c>
      <c r="H19" s="174" t="s">
        <v>89</v>
      </c>
      <c r="I19" s="71"/>
      <c r="J19" s="353"/>
      <c r="L19" s="43"/>
      <c r="M19" s="44"/>
      <c r="N19" s="44"/>
      <c r="O19" s="44"/>
      <c r="P19" s="44"/>
      <c r="Q19" s="45"/>
      <c r="R19" s="193"/>
    </row>
    <row r="20" spans="2:18" ht="39.9" customHeight="1" x14ac:dyDescent="0.25">
      <c r="B20" s="253" t="s">
        <v>38</v>
      </c>
      <c r="C20" s="254"/>
      <c r="D20" s="221" t="s">
        <v>109</v>
      </c>
      <c r="E20" s="141"/>
      <c r="F20" s="143"/>
      <c r="G20" s="143"/>
      <c r="H20" s="144"/>
      <c r="I20" s="70" t="str">
        <f>IF(R20="PB","◄","")</f>
        <v>◄</v>
      </c>
      <c r="J20" s="352"/>
      <c r="L20" s="43" t="str">
        <f>IF(E20&lt;&gt;"",0,"")</f>
        <v/>
      </c>
      <c r="M20" s="44" t="str">
        <f>IF(F20&lt;&gt;"",1,"")</f>
        <v/>
      </c>
      <c r="N20" s="44" t="str">
        <f>IF(G20&lt;&gt;"",2,"")</f>
        <v/>
      </c>
      <c r="O20" s="44" t="str">
        <f t="shared" si="0"/>
        <v/>
      </c>
      <c r="P20" s="44" t="str">
        <f t="shared" si="1"/>
        <v/>
      </c>
      <c r="Q20" s="45" t="str">
        <f t="shared" si="2"/>
        <v/>
      </c>
      <c r="R20" s="193" t="str">
        <f t="shared" ref="R20" si="4">IF(D20="OUI",IF(COUNTBLANK(E20:H20)=3,1,"PB"),IF(D20="NON",IF(COUNTBLANK(E20:H20)=4,0,"PB")))</f>
        <v>PB</v>
      </c>
    </row>
    <row r="21" spans="2:18" ht="54" customHeight="1" thickBot="1" x14ac:dyDescent="0.3">
      <c r="B21" s="255"/>
      <c r="C21" s="256"/>
      <c r="D21" s="222"/>
      <c r="E21" s="181" t="s">
        <v>84</v>
      </c>
      <c r="F21" s="182" t="s">
        <v>85</v>
      </c>
      <c r="G21" s="182" t="s">
        <v>86</v>
      </c>
      <c r="H21" s="183" t="s">
        <v>87</v>
      </c>
      <c r="I21" s="71"/>
      <c r="J21" s="353"/>
      <c r="L21" s="43"/>
      <c r="M21" s="44"/>
      <c r="N21" s="44"/>
      <c r="O21" s="44"/>
      <c r="P21" s="44"/>
      <c r="Q21" s="45"/>
      <c r="R21" s="193"/>
    </row>
    <row r="22" spans="2:18" ht="39.9" customHeight="1" x14ac:dyDescent="0.25">
      <c r="B22" s="253" t="s">
        <v>39</v>
      </c>
      <c r="C22" s="254"/>
      <c r="D22" s="221" t="s">
        <v>109</v>
      </c>
      <c r="E22" s="141"/>
      <c r="F22" s="143"/>
      <c r="G22" s="143"/>
      <c r="H22" s="144"/>
      <c r="I22" s="70" t="str">
        <f>IF(R22="PB","◄","")</f>
        <v>◄</v>
      </c>
      <c r="J22" s="352"/>
      <c r="L22" s="43" t="str">
        <f>IF(E22&lt;&gt;"",0,"")</f>
        <v/>
      </c>
      <c r="M22" s="44" t="str">
        <f>IF(F22&lt;&gt;"",1,"")</f>
        <v/>
      </c>
      <c r="N22" s="44" t="str">
        <f>IF(G22&lt;&gt;"",2,"")</f>
        <v/>
      </c>
      <c r="O22" s="44" t="str">
        <f t="shared" ref="O22:O26" si="5">IF(H22&lt;&gt;"",3,"")</f>
        <v/>
      </c>
      <c r="P22" s="44" t="str">
        <f t="shared" ref="P22:P26" si="6">IF(AND(L22="",M22="",N22="",O22=""),"",SUM(L22:O22))</f>
        <v/>
      </c>
      <c r="Q22" s="45" t="str">
        <f t="shared" si="2"/>
        <v/>
      </c>
      <c r="R22" s="193" t="str">
        <f t="shared" ref="R22" si="7">IF(D22="OUI",IF(COUNTBLANK(E22:H22)=3,1,"PB"),IF(D22="NON",IF(COUNTBLANK(E22:H22)=4,0,"PB")))</f>
        <v>PB</v>
      </c>
    </row>
    <row r="23" spans="2:18" ht="75.599999999999994" thickBot="1" x14ac:dyDescent="0.3">
      <c r="B23" s="255"/>
      <c r="C23" s="256"/>
      <c r="D23" s="222"/>
      <c r="E23" s="172" t="s">
        <v>80</v>
      </c>
      <c r="F23" s="173" t="s">
        <v>81</v>
      </c>
      <c r="G23" s="173" t="s">
        <v>82</v>
      </c>
      <c r="H23" s="174" t="s">
        <v>83</v>
      </c>
      <c r="I23" s="71"/>
      <c r="J23" s="353"/>
      <c r="L23" s="43"/>
      <c r="M23" s="44"/>
      <c r="N23" s="44"/>
      <c r="O23" s="44"/>
      <c r="P23" s="44"/>
      <c r="Q23" s="45"/>
      <c r="R23" s="193"/>
    </row>
    <row r="24" spans="2:18" ht="39.9" customHeight="1" x14ac:dyDescent="0.25">
      <c r="B24" s="253" t="s">
        <v>125</v>
      </c>
      <c r="C24" s="254"/>
      <c r="D24" s="221" t="s">
        <v>109</v>
      </c>
      <c r="E24" s="141"/>
      <c r="F24" s="143"/>
      <c r="G24" s="143"/>
      <c r="H24" s="144"/>
      <c r="I24" s="70" t="str">
        <f>IF(R24="PB","◄","")</f>
        <v>◄</v>
      </c>
      <c r="J24" s="352"/>
      <c r="L24" s="43" t="str">
        <f>IF(E24&lt;&gt;"",0,"")</f>
        <v/>
      </c>
      <c r="M24" s="44" t="str">
        <f>IF(F24&lt;&gt;"",1,"")</f>
        <v/>
      </c>
      <c r="N24" s="44" t="str">
        <f>IF(G24&lt;&gt;"",2,"")</f>
        <v/>
      </c>
      <c r="O24" s="44" t="str">
        <f t="shared" si="5"/>
        <v/>
      </c>
      <c r="P24" s="44" t="str">
        <f t="shared" si="6"/>
        <v/>
      </c>
      <c r="Q24" s="45" t="str">
        <f t="shared" si="2"/>
        <v/>
      </c>
      <c r="R24" s="193" t="str">
        <f t="shared" ref="R24" si="8">IF(D24="OUI",IF(COUNTBLANK(E24:H24)=3,1,"PB"),IF(D24="NON",IF(COUNTBLANK(E24:H24)=4,0,"PB")))</f>
        <v>PB</v>
      </c>
    </row>
    <row r="25" spans="2:18" ht="60.6" thickBot="1" x14ac:dyDescent="0.3">
      <c r="B25" s="255"/>
      <c r="C25" s="256"/>
      <c r="D25" s="222"/>
      <c r="E25" s="172" t="s">
        <v>76</v>
      </c>
      <c r="F25" s="173" t="s">
        <v>77</v>
      </c>
      <c r="G25" s="173" t="s">
        <v>78</v>
      </c>
      <c r="H25" s="174" t="s">
        <v>79</v>
      </c>
      <c r="I25" s="71"/>
      <c r="J25" s="353"/>
      <c r="L25" s="43"/>
      <c r="M25" s="44"/>
      <c r="N25" s="44"/>
      <c r="O25" s="44"/>
      <c r="P25" s="44"/>
      <c r="Q25" s="45"/>
      <c r="R25" s="193"/>
    </row>
    <row r="26" spans="2:18" ht="39.9" customHeight="1" x14ac:dyDescent="0.25">
      <c r="B26" s="249" t="s">
        <v>6</v>
      </c>
      <c r="C26" s="250"/>
      <c r="D26" s="221" t="s">
        <v>109</v>
      </c>
      <c r="E26" s="141"/>
      <c r="F26" s="143"/>
      <c r="G26" s="143"/>
      <c r="H26" s="144"/>
      <c r="I26" s="70" t="str">
        <f>IF(R26="PB","◄","")</f>
        <v>◄</v>
      </c>
      <c r="J26" s="352"/>
      <c r="L26" s="43" t="str">
        <f>IF(E26&lt;&gt;"",0,"")</f>
        <v/>
      </c>
      <c r="M26" s="44" t="str">
        <f>IF(F26&lt;&gt;"",1,"")</f>
        <v/>
      </c>
      <c r="N26" s="44" t="str">
        <f>IF(G26&lt;&gt;"",2,"")</f>
        <v/>
      </c>
      <c r="O26" s="44" t="str">
        <f t="shared" si="5"/>
        <v/>
      </c>
      <c r="P26" s="44" t="str">
        <f t="shared" si="6"/>
        <v/>
      </c>
      <c r="Q26" s="45" t="str">
        <f t="shared" si="2"/>
        <v/>
      </c>
      <c r="R26" s="193" t="str">
        <f>IF(D26="OUI",IF(COUNTBLANK(E26:H26)=3,1,"PB"),IF(D26="NON",IF(COUNTBLANK(E26:H26)=4,0,"PB")))</f>
        <v>PB</v>
      </c>
    </row>
    <row r="27" spans="2:18" ht="135.75" customHeight="1" thickBot="1" x14ac:dyDescent="0.3">
      <c r="B27" s="251"/>
      <c r="C27" s="252"/>
      <c r="D27" s="222"/>
      <c r="E27" s="172" t="s">
        <v>73</v>
      </c>
      <c r="F27" s="173" t="s">
        <v>163</v>
      </c>
      <c r="G27" s="173" t="s">
        <v>74</v>
      </c>
      <c r="H27" s="174" t="s">
        <v>75</v>
      </c>
      <c r="I27" s="71"/>
      <c r="J27" s="353"/>
      <c r="L27" s="43"/>
      <c r="M27" s="44"/>
      <c r="N27" s="44"/>
      <c r="O27" s="44"/>
      <c r="P27" s="44"/>
      <c r="Q27" s="45"/>
      <c r="R27" s="193"/>
    </row>
    <row r="28" spans="2:18" ht="21" customHeight="1" x14ac:dyDescent="0.25">
      <c r="B28" s="204" t="s">
        <v>112</v>
      </c>
      <c r="C28" s="204"/>
      <c r="D28" s="204"/>
      <c r="E28" s="204"/>
      <c r="F28" s="204"/>
      <c r="G28" s="204"/>
      <c r="H28" s="204"/>
      <c r="I28" s="204"/>
    </row>
  </sheetData>
  <sheetProtection sheet="1" objects="1" scenarios="1" selectLockedCells="1"/>
  <mergeCells count="45">
    <mergeCell ref="C6:J6"/>
    <mergeCell ref="D7:E7"/>
    <mergeCell ref="F7:J7"/>
    <mergeCell ref="F8:J11"/>
    <mergeCell ref="B12:C12"/>
    <mergeCell ref="I12:I13"/>
    <mergeCell ref="J12:J13"/>
    <mergeCell ref="B13:C13"/>
    <mergeCell ref="B2:H2"/>
    <mergeCell ref="I2:J4"/>
    <mergeCell ref="B3:H3"/>
    <mergeCell ref="B4:H4"/>
    <mergeCell ref="C5:D5"/>
    <mergeCell ref="F5:G5"/>
    <mergeCell ref="I5:J5"/>
    <mergeCell ref="R14:R15"/>
    <mergeCell ref="B18:C19"/>
    <mergeCell ref="D18:D19"/>
    <mergeCell ref="J18:J19"/>
    <mergeCell ref="R18:R19"/>
    <mergeCell ref="B16:C17"/>
    <mergeCell ref="D16:D17"/>
    <mergeCell ref="J16:J17"/>
    <mergeCell ref="R16:R17"/>
    <mergeCell ref="L13:Q13"/>
    <mergeCell ref="B14:C15"/>
    <mergeCell ref="D14:D15"/>
    <mergeCell ref="J14:J15"/>
    <mergeCell ref="B20:C21"/>
    <mergeCell ref="D20:D21"/>
    <mergeCell ref="J20:J21"/>
    <mergeCell ref="R20:R21"/>
    <mergeCell ref="B22:C23"/>
    <mergeCell ref="D22:D23"/>
    <mergeCell ref="J22:J23"/>
    <mergeCell ref="R22:R23"/>
    <mergeCell ref="B28:I28"/>
    <mergeCell ref="B24:C25"/>
    <mergeCell ref="D24:D25"/>
    <mergeCell ref="J24:J25"/>
    <mergeCell ref="R24:R25"/>
    <mergeCell ref="B26:C27"/>
    <mergeCell ref="D26:D27"/>
    <mergeCell ref="J26:J27"/>
    <mergeCell ref="R26:R27"/>
  </mergeCells>
  <conditionalFormatting sqref="D14:D27">
    <cfRule type="containsText" dxfId="101" priority="8" operator="containsText" text="NON">
      <formula>NOT(ISERROR(SEARCH("NON",D14)))</formula>
    </cfRule>
    <cfRule type="containsText" dxfId="100" priority="9" operator="containsText" text="OUI">
      <formula>NOT(ISERROR(SEARCH("OUI",D14)))</formula>
    </cfRule>
    <cfRule type="containsText" dxfId="99" priority="10" operator="containsText" text="Obligatoire">
      <formula>NOT(ISERROR(SEARCH("Obligatoire",D14)))</formula>
    </cfRule>
  </conditionalFormatting>
  <conditionalFormatting sqref="I14">
    <cfRule type="containsText" dxfId="98" priority="7" operator="containsText" text="◄">
      <formula>NOT(ISERROR(SEARCH("◄",I14)))</formula>
    </cfRule>
  </conditionalFormatting>
  <conditionalFormatting sqref="I16">
    <cfRule type="containsText" dxfId="97" priority="6" operator="containsText" text="◄">
      <formula>NOT(ISERROR(SEARCH("◄",I16)))</formula>
    </cfRule>
  </conditionalFormatting>
  <conditionalFormatting sqref="I18">
    <cfRule type="containsText" dxfId="96" priority="5" operator="containsText" text="◄">
      <formula>NOT(ISERROR(SEARCH("◄",I18)))</formula>
    </cfRule>
  </conditionalFormatting>
  <conditionalFormatting sqref="I20">
    <cfRule type="containsText" dxfId="95" priority="1" operator="containsText" text="◄">
      <formula>NOT(ISERROR(SEARCH("◄",I20)))</formula>
    </cfRule>
  </conditionalFormatting>
  <conditionalFormatting sqref="I22">
    <cfRule type="containsText" dxfId="94" priority="4" operator="containsText" text="◄">
      <formula>NOT(ISERROR(SEARCH("◄",I22)))</formula>
    </cfRule>
  </conditionalFormatting>
  <conditionalFormatting sqref="I24">
    <cfRule type="containsText" dxfId="93" priority="3" operator="containsText" text="◄">
      <formula>NOT(ISERROR(SEARCH("◄",I24)))</formula>
    </cfRule>
  </conditionalFormatting>
  <conditionalFormatting sqref="I26">
    <cfRule type="containsText" dxfId="92" priority="2" operator="containsText" text="◄">
      <formula>NOT(ISERROR(SEARCH("◄",I26)))</formula>
    </cfRule>
  </conditionalFormatting>
  <dataValidations count="1">
    <dataValidation type="list" allowBlank="1" showInputMessage="1" showErrorMessage="1" sqref="D14:D27" xr:uid="{00000000-0002-0000-0D00-000000000000}">
      <formula1>"OUI,NON"</formula1>
    </dataValidation>
  </dataValidations>
  <printOptions horizontalCentered="1"/>
  <pageMargins left="0.27559055118110237" right="0.35433070866141736" top="0.27559055118110237" bottom="0.15748031496062992" header="0.23622047244094491" footer="0.19685039370078741"/>
  <pageSetup paperSize="9" scale="47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D00-000001000000}">
          <x14:formula1>
            <xm:f>DÉBUT!$C$16:$C$20</xm:f>
          </x14:formula1>
          <xm:sqref>C5:D5 F5:G5 I5:J5</xm:sqref>
        </x14:dataValidation>
      </x14:dataValidation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FFC000"/>
    <pageSetUpPr fitToPage="1"/>
  </sheetPr>
  <dimension ref="B1:R28"/>
  <sheetViews>
    <sheetView zoomScale="55" zoomScaleNormal="55" workbookViewId="0">
      <selection activeCell="E14" sqref="E14"/>
    </sheetView>
  </sheetViews>
  <sheetFormatPr baseColWidth="10" defaultColWidth="11.44140625" defaultRowHeight="13.8" x14ac:dyDescent="0.25"/>
  <cols>
    <col min="1" max="1" width="1.88671875" style="41" customWidth="1"/>
    <col min="2" max="2" width="26.109375" style="41" customWidth="1"/>
    <col min="3" max="3" width="37" style="41" customWidth="1"/>
    <col min="4" max="4" width="16.109375" style="41" customWidth="1"/>
    <col min="5" max="8" width="34.109375" style="41" customWidth="1"/>
    <col min="9" max="9" width="4.5546875" style="41" customWidth="1"/>
    <col min="10" max="10" width="73.33203125" style="41" customWidth="1"/>
    <col min="11" max="11" width="5.109375" style="41" customWidth="1"/>
    <col min="12" max="16" width="2.33203125" style="41" hidden="1" customWidth="1"/>
    <col min="17" max="17" width="3.6640625" style="41" hidden="1" customWidth="1"/>
    <col min="18" max="18" width="4.44140625" style="41" hidden="1" customWidth="1"/>
    <col min="19" max="16384" width="11.44140625" style="41"/>
  </cols>
  <sheetData>
    <row r="1" spans="2:18" ht="6" customHeight="1" thickBot="1" x14ac:dyDescent="0.3"/>
    <row r="2" spans="2:18" ht="55.5" customHeight="1" x14ac:dyDescent="0.25">
      <c r="B2" s="225" t="s">
        <v>160</v>
      </c>
      <c r="C2" s="226"/>
      <c r="D2" s="226"/>
      <c r="E2" s="226"/>
      <c r="F2" s="226"/>
      <c r="G2" s="226"/>
      <c r="H2" s="227"/>
      <c r="I2" s="196" t="s">
        <v>96</v>
      </c>
      <c r="J2" s="197"/>
    </row>
    <row r="3" spans="2:18" ht="25.5" customHeight="1" x14ac:dyDescent="0.25">
      <c r="B3" s="228" t="s">
        <v>130</v>
      </c>
      <c r="C3" s="229"/>
      <c r="D3" s="229"/>
      <c r="E3" s="229"/>
      <c r="F3" s="229"/>
      <c r="G3" s="229"/>
      <c r="H3" s="230"/>
      <c r="I3" s="198"/>
      <c r="J3" s="199"/>
    </row>
    <row r="4" spans="2:18" ht="25.5" customHeight="1" thickBot="1" x14ac:dyDescent="0.3">
      <c r="B4" s="231" t="s">
        <v>25</v>
      </c>
      <c r="C4" s="232"/>
      <c r="D4" s="232"/>
      <c r="E4" s="232"/>
      <c r="F4" s="232"/>
      <c r="G4" s="232"/>
      <c r="H4" s="233"/>
      <c r="I4" s="200"/>
      <c r="J4" s="201"/>
    </row>
    <row r="5" spans="2:18" ht="27.75" customHeight="1" thickBot="1" x14ac:dyDescent="0.3">
      <c r="B5" s="166" t="s">
        <v>97</v>
      </c>
      <c r="C5" s="202"/>
      <c r="D5" s="203"/>
      <c r="E5" s="166" t="s">
        <v>97</v>
      </c>
      <c r="F5" s="202"/>
      <c r="G5" s="203"/>
      <c r="H5" s="166" t="s">
        <v>97</v>
      </c>
      <c r="I5" s="202"/>
      <c r="J5" s="203"/>
    </row>
    <row r="6" spans="2:18" ht="42.75" customHeight="1" thickBot="1" x14ac:dyDescent="0.3">
      <c r="B6" s="67" t="s">
        <v>8</v>
      </c>
      <c r="C6" s="350"/>
      <c r="D6" s="350"/>
      <c r="E6" s="350"/>
      <c r="F6" s="350"/>
      <c r="G6" s="350"/>
      <c r="H6" s="350"/>
      <c r="I6" s="350"/>
      <c r="J6" s="351"/>
    </row>
    <row r="7" spans="2:18" ht="35.4" thickBot="1" x14ac:dyDescent="0.35">
      <c r="B7" s="66" t="s">
        <v>113</v>
      </c>
      <c r="C7" s="75" t="str">
        <f>'C15_A1'!C7</f>
        <v>DUPONT Candide</v>
      </c>
      <c r="D7" s="208" t="s">
        <v>114</v>
      </c>
      <c r="E7" s="209"/>
      <c r="F7" s="205" t="s">
        <v>116</v>
      </c>
      <c r="G7" s="206"/>
      <c r="H7" s="206"/>
      <c r="I7" s="206"/>
      <c r="J7" s="207"/>
    </row>
    <row r="8" spans="2:18" ht="23.25" customHeight="1" x14ac:dyDescent="0.25">
      <c r="B8" s="167" t="s">
        <v>4</v>
      </c>
      <c r="C8" s="168" t="str">
        <f>'C15_A1'!C8</f>
        <v>Lycée LIVET</v>
      </c>
      <c r="D8" s="169" t="s">
        <v>107</v>
      </c>
      <c r="E8" s="170" t="s">
        <v>115</v>
      </c>
      <c r="F8" s="212"/>
      <c r="G8" s="213"/>
      <c r="H8" s="213"/>
      <c r="I8" s="213"/>
      <c r="J8" s="214"/>
    </row>
    <row r="9" spans="2:18" ht="23.25" customHeight="1" x14ac:dyDescent="0.25">
      <c r="B9" s="167" t="s">
        <v>2</v>
      </c>
      <c r="C9" s="160"/>
      <c r="D9" s="161"/>
      <c r="E9" s="162"/>
      <c r="F9" s="215"/>
      <c r="G9" s="216"/>
      <c r="H9" s="216"/>
      <c r="I9" s="216"/>
      <c r="J9" s="217"/>
    </row>
    <row r="10" spans="2:18" ht="23.25" customHeight="1" x14ac:dyDescent="0.25">
      <c r="B10" s="167" t="s">
        <v>1</v>
      </c>
      <c r="C10" s="160"/>
      <c r="D10" s="161"/>
      <c r="E10" s="162"/>
      <c r="F10" s="215"/>
      <c r="G10" s="216"/>
      <c r="H10" s="216"/>
      <c r="I10" s="216"/>
      <c r="J10" s="217"/>
      <c r="K10" s="42"/>
    </row>
    <row r="11" spans="2:18" ht="23.25" customHeight="1" thickBot="1" x14ac:dyDescent="0.3">
      <c r="B11" s="171" t="s">
        <v>0</v>
      </c>
      <c r="C11" s="163"/>
      <c r="D11" s="164"/>
      <c r="E11" s="165"/>
      <c r="F11" s="218"/>
      <c r="G11" s="219"/>
      <c r="H11" s="219"/>
      <c r="I11" s="219"/>
      <c r="J11" s="220"/>
    </row>
    <row r="12" spans="2:18" ht="24.75" customHeight="1" thickBot="1" x14ac:dyDescent="0.3">
      <c r="B12" s="234" t="s">
        <v>5</v>
      </c>
      <c r="C12" s="235"/>
      <c r="D12" s="137" t="s">
        <v>108</v>
      </c>
      <c r="E12" s="138">
        <v>0</v>
      </c>
      <c r="F12" s="139">
        <v>1</v>
      </c>
      <c r="G12" s="139">
        <v>2</v>
      </c>
      <c r="H12" s="140">
        <v>3</v>
      </c>
      <c r="I12" s="238"/>
      <c r="J12" s="210" t="s">
        <v>140</v>
      </c>
    </row>
    <row r="13" spans="2:18" ht="30" customHeight="1" thickBot="1" x14ac:dyDescent="0.3">
      <c r="B13" s="236" t="s">
        <v>129</v>
      </c>
      <c r="C13" s="237"/>
      <c r="D13" s="159"/>
      <c r="E13" s="58"/>
      <c r="F13" s="58"/>
      <c r="G13" s="58"/>
      <c r="H13" s="59"/>
      <c r="I13" s="239"/>
      <c r="J13" s="211"/>
      <c r="L13" s="240" t="s">
        <v>27</v>
      </c>
      <c r="M13" s="240"/>
      <c r="N13" s="240"/>
      <c r="O13" s="240"/>
      <c r="P13" s="240"/>
      <c r="Q13" s="240"/>
      <c r="R13" s="61" t="s">
        <v>111</v>
      </c>
    </row>
    <row r="14" spans="2:18" ht="39.9" customHeight="1" x14ac:dyDescent="0.25">
      <c r="B14" s="257" t="s">
        <v>35</v>
      </c>
      <c r="C14" s="258"/>
      <c r="D14" s="221" t="s">
        <v>109</v>
      </c>
      <c r="E14" s="141"/>
      <c r="F14" s="142"/>
      <c r="G14" s="142"/>
      <c r="H14" s="124"/>
      <c r="I14" s="70" t="str">
        <f>IF(R14="PB","◄","")</f>
        <v>◄</v>
      </c>
      <c r="J14" s="352"/>
      <c r="L14" s="43" t="str">
        <f>IF(E14&lt;&gt;"",0,"")</f>
        <v/>
      </c>
      <c r="M14" s="44" t="str">
        <f>IF(F14&lt;&gt;"",1,"")</f>
        <v/>
      </c>
      <c r="N14" s="44" t="str">
        <f>IF(G14&lt;&gt;"",2,"")</f>
        <v/>
      </c>
      <c r="O14" s="44" t="str">
        <f>IF(H14&lt;&gt;"",3,"")</f>
        <v/>
      </c>
      <c r="P14" s="44" t="str">
        <f>IF(AND(L14="",M14="",N14="",O14=""),"",SUM(L14:O14))</f>
        <v/>
      </c>
      <c r="Q14" s="45" t="str">
        <f>IF(P14="","",P14)</f>
        <v/>
      </c>
      <c r="R14" s="193" t="str">
        <f>IF(D14="OUI",IF(COUNTBLANK(E14:H14)=3,1,"PB"),IF(D14="NON",IF(COUNTBLANK(E14:H14)=4,0,"PB")))</f>
        <v>PB</v>
      </c>
    </row>
    <row r="15" spans="2:18" ht="75.599999999999994" thickBot="1" x14ac:dyDescent="0.3">
      <c r="B15" s="255"/>
      <c r="C15" s="256"/>
      <c r="D15" s="222"/>
      <c r="E15" s="172" t="s">
        <v>50</v>
      </c>
      <c r="F15" s="173" t="s">
        <v>127</v>
      </c>
      <c r="G15" s="173" t="s">
        <v>128</v>
      </c>
      <c r="H15" s="174" t="s">
        <v>92</v>
      </c>
      <c r="I15" s="71"/>
      <c r="J15" s="353"/>
      <c r="L15" s="43"/>
      <c r="M15" s="44"/>
      <c r="N15" s="44"/>
      <c r="O15" s="44"/>
      <c r="P15" s="44"/>
      <c r="Q15" s="45"/>
      <c r="R15" s="193"/>
    </row>
    <row r="16" spans="2:18" ht="39.9" customHeight="1" x14ac:dyDescent="0.25">
      <c r="B16" s="253" t="s">
        <v>36</v>
      </c>
      <c r="C16" s="254"/>
      <c r="D16" s="221" t="s">
        <v>109</v>
      </c>
      <c r="E16" s="141"/>
      <c r="F16" s="143"/>
      <c r="G16" s="143"/>
      <c r="H16" s="144"/>
      <c r="I16" s="70" t="str">
        <f>IF(R16="PB","◄","")</f>
        <v>◄</v>
      </c>
      <c r="J16" s="352"/>
      <c r="L16" s="43" t="str">
        <f>IF(E16&lt;&gt;"",0,"")</f>
        <v/>
      </c>
      <c r="M16" s="44" t="str">
        <f>IF(F16&lt;&gt;"",1,"")</f>
        <v/>
      </c>
      <c r="N16" s="44" t="str">
        <f>IF(G16&lt;&gt;"",2,"")</f>
        <v/>
      </c>
      <c r="O16" s="44" t="str">
        <f t="shared" ref="O16:O20" si="0">IF(H16&lt;&gt;"",3,"")</f>
        <v/>
      </c>
      <c r="P16" s="44" t="str">
        <f t="shared" ref="P16:P20" si="1">IF(AND(L16="",M16="",N16="",O16=""),"",SUM(L16:O16))</f>
        <v/>
      </c>
      <c r="Q16" s="45" t="str">
        <f t="shared" ref="Q16:Q26" si="2">IF(P16="","",P16)</f>
        <v/>
      </c>
      <c r="R16" s="193" t="str">
        <f>IF(D16="OUI",IF(COUNTBLANK(E16:H16)=3,1,"PB"),IF(D16="NON",IF(COUNTBLANK(E16:H16)=4,0,"PB")))</f>
        <v>PB</v>
      </c>
    </row>
    <row r="17" spans="2:18" ht="60.6" thickBot="1" x14ac:dyDescent="0.3">
      <c r="B17" s="257"/>
      <c r="C17" s="258"/>
      <c r="D17" s="222"/>
      <c r="E17" s="175" t="s">
        <v>126</v>
      </c>
      <c r="F17" s="176" t="s">
        <v>93</v>
      </c>
      <c r="G17" s="176" t="s">
        <v>95</v>
      </c>
      <c r="H17" s="177" t="s">
        <v>94</v>
      </c>
      <c r="I17" s="71"/>
      <c r="J17" s="353"/>
      <c r="L17" s="43"/>
      <c r="M17" s="44"/>
      <c r="N17" s="44"/>
      <c r="O17" s="44"/>
      <c r="P17" s="44"/>
      <c r="Q17" s="45"/>
      <c r="R17" s="193"/>
    </row>
    <row r="18" spans="2:18" ht="39.9" customHeight="1" x14ac:dyDescent="0.25">
      <c r="B18" s="253" t="s">
        <v>37</v>
      </c>
      <c r="C18" s="254"/>
      <c r="D18" s="221" t="s">
        <v>109</v>
      </c>
      <c r="E18" s="141"/>
      <c r="F18" s="143"/>
      <c r="G18" s="143"/>
      <c r="H18" s="144"/>
      <c r="I18" s="70" t="str">
        <f>IF(R18="PB","◄","")</f>
        <v>◄</v>
      </c>
      <c r="J18" s="352"/>
      <c r="L18" s="43" t="str">
        <f>IF(E18&lt;&gt;"",0,"")</f>
        <v/>
      </c>
      <c r="M18" s="44" t="str">
        <f>IF(F18&lt;&gt;"",1,"")</f>
        <v/>
      </c>
      <c r="N18" s="44" t="str">
        <f>IF(G18&lt;&gt;"",2,"")</f>
        <v/>
      </c>
      <c r="O18" s="44" t="str">
        <f t="shared" si="0"/>
        <v/>
      </c>
      <c r="P18" s="44" t="str">
        <f t="shared" si="1"/>
        <v/>
      </c>
      <c r="Q18" s="45" t="str">
        <f t="shared" si="2"/>
        <v/>
      </c>
      <c r="R18" s="193" t="str">
        <f t="shared" ref="R18" si="3">IF(D18="OUI",IF(COUNTBLANK(E18:H18)=3,1,"PB"),IF(D18="NON",IF(COUNTBLANK(E18:H18)=4,0,"PB")))</f>
        <v>PB</v>
      </c>
    </row>
    <row r="19" spans="2:18" ht="78.75" customHeight="1" thickBot="1" x14ac:dyDescent="0.3">
      <c r="B19" s="255"/>
      <c r="C19" s="256"/>
      <c r="D19" s="222"/>
      <c r="E19" s="172" t="s">
        <v>88</v>
      </c>
      <c r="F19" s="173" t="s">
        <v>91</v>
      </c>
      <c r="G19" s="173" t="s">
        <v>90</v>
      </c>
      <c r="H19" s="174" t="s">
        <v>89</v>
      </c>
      <c r="I19" s="71"/>
      <c r="J19" s="353"/>
      <c r="L19" s="43"/>
      <c r="M19" s="44"/>
      <c r="N19" s="44"/>
      <c r="O19" s="44"/>
      <c r="P19" s="44"/>
      <c r="Q19" s="45"/>
      <c r="R19" s="193"/>
    </row>
    <row r="20" spans="2:18" ht="39.9" customHeight="1" x14ac:dyDescent="0.25">
      <c r="B20" s="253" t="s">
        <v>38</v>
      </c>
      <c r="C20" s="254"/>
      <c r="D20" s="221" t="s">
        <v>109</v>
      </c>
      <c r="E20" s="141"/>
      <c r="F20" s="143"/>
      <c r="G20" s="143"/>
      <c r="H20" s="144"/>
      <c r="I20" s="70" t="str">
        <f>IF(R20="PB","◄","")</f>
        <v>◄</v>
      </c>
      <c r="J20" s="352"/>
      <c r="L20" s="43" t="str">
        <f>IF(E20&lt;&gt;"",0,"")</f>
        <v/>
      </c>
      <c r="M20" s="44" t="str">
        <f>IF(F20&lt;&gt;"",1,"")</f>
        <v/>
      </c>
      <c r="N20" s="44" t="str">
        <f>IF(G20&lt;&gt;"",2,"")</f>
        <v/>
      </c>
      <c r="O20" s="44" t="str">
        <f t="shared" si="0"/>
        <v/>
      </c>
      <c r="P20" s="44" t="str">
        <f t="shared" si="1"/>
        <v/>
      </c>
      <c r="Q20" s="45" t="str">
        <f t="shared" si="2"/>
        <v/>
      </c>
      <c r="R20" s="193" t="str">
        <f t="shared" ref="R20" si="4">IF(D20="OUI",IF(COUNTBLANK(E20:H20)=3,1,"PB"),IF(D20="NON",IF(COUNTBLANK(E20:H20)=4,0,"PB")))</f>
        <v>PB</v>
      </c>
    </row>
    <row r="21" spans="2:18" ht="30.6" thickBot="1" x14ac:dyDescent="0.3">
      <c r="B21" s="255"/>
      <c r="C21" s="256"/>
      <c r="D21" s="222"/>
      <c r="E21" s="181" t="s">
        <v>84</v>
      </c>
      <c r="F21" s="182" t="s">
        <v>85</v>
      </c>
      <c r="G21" s="182" t="s">
        <v>86</v>
      </c>
      <c r="H21" s="183" t="s">
        <v>87</v>
      </c>
      <c r="I21" s="71"/>
      <c r="J21" s="353"/>
      <c r="L21" s="43"/>
      <c r="M21" s="44"/>
      <c r="N21" s="44"/>
      <c r="O21" s="44"/>
      <c r="P21" s="44"/>
      <c r="Q21" s="45"/>
      <c r="R21" s="193"/>
    </row>
    <row r="22" spans="2:18" ht="39.9" customHeight="1" x14ac:dyDescent="0.25">
      <c r="B22" s="253" t="s">
        <v>39</v>
      </c>
      <c r="C22" s="254"/>
      <c r="D22" s="221" t="s">
        <v>109</v>
      </c>
      <c r="E22" s="141"/>
      <c r="F22" s="143"/>
      <c r="G22" s="143"/>
      <c r="H22" s="144"/>
      <c r="I22" s="70" t="str">
        <f>IF(R22="PB","◄","")</f>
        <v>◄</v>
      </c>
      <c r="J22" s="352"/>
      <c r="L22" s="43" t="str">
        <f>IF(E22&lt;&gt;"",0,"")</f>
        <v/>
      </c>
      <c r="M22" s="44" t="str">
        <f>IF(F22&lt;&gt;"",1,"")</f>
        <v/>
      </c>
      <c r="N22" s="44" t="str">
        <f>IF(G22&lt;&gt;"",2,"")</f>
        <v/>
      </c>
      <c r="O22" s="44" t="str">
        <f t="shared" ref="O22:O26" si="5">IF(H22&lt;&gt;"",3,"")</f>
        <v/>
      </c>
      <c r="P22" s="44" t="str">
        <f t="shared" ref="P22:P26" si="6">IF(AND(L22="",M22="",N22="",O22=""),"",SUM(L22:O22))</f>
        <v/>
      </c>
      <c r="Q22" s="45" t="str">
        <f t="shared" si="2"/>
        <v/>
      </c>
      <c r="R22" s="193" t="str">
        <f t="shared" ref="R22" si="7">IF(D22="OUI",IF(COUNTBLANK(E22:H22)=3,1,"PB"),IF(D22="NON",IF(COUNTBLANK(E22:H22)=4,0,"PB")))</f>
        <v>PB</v>
      </c>
    </row>
    <row r="23" spans="2:18" ht="75.599999999999994" thickBot="1" x14ac:dyDescent="0.3">
      <c r="B23" s="255"/>
      <c r="C23" s="256"/>
      <c r="D23" s="222"/>
      <c r="E23" s="172" t="s">
        <v>80</v>
      </c>
      <c r="F23" s="173" t="s">
        <v>81</v>
      </c>
      <c r="G23" s="173" t="s">
        <v>82</v>
      </c>
      <c r="H23" s="174" t="s">
        <v>83</v>
      </c>
      <c r="I23" s="71"/>
      <c r="J23" s="353"/>
      <c r="L23" s="43"/>
      <c r="M23" s="44"/>
      <c r="N23" s="44"/>
      <c r="O23" s="44"/>
      <c r="P23" s="44"/>
      <c r="Q23" s="45"/>
      <c r="R23" s="193"/>
    </row>
    <row r="24" spans="2:18" ht="39.9" customHeight="1" x14ac:dyDescent="0.25">
      <c r="B24" s="253" t="s">
        <v>125</v>
      </c>
      <c r="C24" s="254"/>
      <c r="D24" s="221" t="s">
        <v>109</v>
      </c>
      <c r="E24" s="141"/>
      <c r="F24" s="143"/>
      <c r="G24" s="143"/>
      <c r="H24" s="144"/>
      <c r="I24" s="70" t="str">
        <f>IF(R24="PB","◄","")</f>
        <v>◄</v>
      </c>
      <c r="J24" s="352"/>
      <c r="L24" s="43" t="str">
        <f>IF(E24&lt;&gt;"",0,"")</f>
        <v/>
      </c>
      <c r="M24" s="44" t="str">
        <f>IF(F24&lt;&gt;"",1,"")</f>
        <v/>
      </c>
      <c r="N24" s="44" t="str">
        <f>IF(G24&lt;&gt;"",2,"")</f>
        <v/>
      </c>
      <c r="O24" s="44" t="str">
        <f t="shared" si="5"/>
        <v/>
      </c>
      <c r="P24" s="44" t="str">
        <f t="shared" si="6"/>
        <v/>
      </c>
      <c r="Q24" s="45" t="str">
        <f t="shared" si="2"/>
        <v/>
      </c>
      <c r="R24" s="193" t="str">
        <f t="shared" ref="R24" si="8">IF(D24="OUI",IF(COUNTBLANK(E24:H24)=3,1,"PB"),IF(D24="NON",IF(COUNTBLANK(E24:H24)=4,0,"PB")))</f>
        <v>PB</v>
      </c>
    </row>
    <row r="25" spans="2:18" ht="60.6" thickBot="1" x14ac:dyDescent="0.3">
      <c r="B25" s="255"/>
      <c r="C25" s="256"/>
      <c r="D25" s="222"/>
      <c r="E25" s="172" t="s">
        <v>76</v>
      </c>
      <c r="F25" s="173" t="s">
        <v>77</v>
      </c>
      <c r="G25" s="173" t="s">
        <v>78</v>
      </c>
      <c r="H25" s="174" t="s">
        <v>79</v>
      </c>
      <c r="I25" s="71"/>
      <c r="J25" s="353"/>
      <c r="L25" s="43"/>
      <c r="M25" s="44"/>
      <c r="N25" s="44"/>
      <c r="O25" s="44"/>
      <c r="P25" s="44"/>
      <c r="Q25" s="45"/>
      <c r="R25" s="193"/>
    </row>
    <row r="26" spans="2:18" ht="39.9" customHeight="1" x14ac:dyDescent="0.25">
      <c r="B26" s="249" t="s">
        <v>6</v>
      </c>
      <c r="C26" s="250"/>
      <c r="D26" s="221" t="s">
        <v>109</v>
      </c>
      <c r="E26" s="141"/>
      <c r="F26" s="143"/>
      <c r="G26" s="143"/>
      <c r="H26" s="144"/>
      <c r="I26" s="70" t="str">
        <f>IF(R26="PB","◄","")</f>
        <v>◄</v>
      </c>
      <c r="J26" s="352"/>
      <c r="L26" s="43" t="str">
        <f>IF(E26&lt;&gt;"",0,"")</f>
        <v/>
      </c>
      <c r="M26" s="44" t="str">
        <f>IF(F26&lt;&gt;"",1,"")</f>
        <v/>
      </c>
      <c r="N26" s="44" t="str">
        <f>IF(G26&lt;&gt;"",2,"")</f>
        <v/>
      </c>
      <c r="O26" s="44" t="str">
        <f t="shared" si="5"/>
        <v/>
      </c>
      <c r="P26" s="44" t="str">
        <f t="shared" si="6"/>
        <v/>
      </c>
      <c r="Q26" s="45" t="str">
        <f t="shared" si="2"/>
        <v/>
      </c>
      <c r="R26" s="193" t="str">
        <f>IF(D26="OUI",IF(COUNTBLANK(E26:H26)=3,1,"PB"),IF(D26="NON",IF(COUNTBLANK(E26:H26)=4,0,"PB")))</f>
        <v>PB</v>
      </c>
    </row>
    <row r="27" spans="2:18" ht="120.6" thickBot="1" x14ac:dyDescent="0.3">
      <c r="B27" s="251"/>
      <c r="C27" s="252"/>
      <c r="D27" s="222"/>
      <c r="E27" s="172" t="s">
        <v>73</v>
      </c>
      <c r="F27" s="173" t="s">
        <v>163</v>
      </c>
      <c r="G27" s="173" t="s">
        <v>74</v>
      </c>
      <c r="H27" s="174" t="s">
        <v>75</v>
      </c>
      <c r="I27" s="71"/>
      <c r="J27" s="353"/>
      <c r="L27" s="43"/>
      <c r="M27" s="44"/>
      <c r="N27" s="44"/>
      <c r="O27" s="44"/>
      <c r="P27" s="44"/>
      <c r="Q27" s="45"/>
      <c r="R27" s="193"/>
    </row>
    <row r="28" spans="2:18" ht="21" customHeight="1" x14ac:dyDescent="0.25">
      <c r="B28" s="204" t="s">
        <v>112</v>
      </c>
      <c r="C28" s="204"/>
      <c r="D28" s="204"/>
      <c r="E28" s="204"/>
      <c r="F28" s="204"/>
      <c r="G28" s="204"/>
      <c r="H28" s="204"/>
      <c r="I28" s="204"/>
    </row>
  </sheetData>
  <sheetProtection sheet="1" objects="1" scenarios="1" selectLockedCells="1"/>
  <mergeCells count="45">
    <mergeCell ref="C6:J6"/>
    <mergeCell ref="D7:E7"/>
    <mergeCell ref="F7:J7"/>
    <mergeCell ref="F8:J11"/>
    <mergeCell ref="B12:C12"/>
    <mergeCell ref="I12:I13"/>
    <mergeCell ref="J12:J13"/>
    <mergeCell ref="B13:C13"/>
    <mergeCell ref="B2:H2"/>
    <mergeCell ref="I2:J4"/>
    <mergeCell ref="B3:H3"/>
    <mergeCell ref="B4:H4"/>
    <mergeCell ref="C5:D5"/>
    <mergeCell ref="F5:G5"/>
    <mergeCell ref="I5:J5"/>
    <mergeCell ref="R14:R15"/>
    <mergeCell ref="B18:C19"/>
    <mergeCell ref="D18:D19"/>
    <mergeCell ref="J18:J19"/>
    <mergeCell ref="R18:R19"/>
    <mergeCell ref="B16:C17"/>
    <mergeCell ref="D16:D17"/>
    <mergeCell ref="J16:J17"/>
    <mergeCell ref="R16:R17"/>
    <mergeCell ref="L13:Q13"/>
    <mergeCell ref="B14:C15"/>
    <mergeCell ref="D14:D15"/>
    <mergeCell ref="J14:J15"/>
    <mergeCell ref="B20:C21"/>
    <mergeCell ref="D20:D21"/>
    <mergeCell ref="J20:J21"/>
    <mergeCell ref="R20:R21"/>
    <mergeCell ref="B22:C23"/>
    <mergeCell ref="D22:D23"/>
    <mergeCell ref="J22:J23"/>
    <mergeCell ref="R22:R23"/>
    <mergeCell ref="B28:I28"/>
    <mergeCell ref="B24:C25"/>
    <mergeCell ref="D24:D25"/>
    <mergeCell ref="J24:J25"/>
    <mergeCell ref="R24:R25"/>
    <mergeCell ref="B26:C27"/>
    <mergeCell ref="D26:D27"/>
    <mergeCell ref="J26:J27"/>
    <mergeCell ref="R26:R27"/>
  </mergeCells>
  <conditionalFormatting sqref="D14:D27">
    <cfRule type="containsText" dxfId="91" priority="8" operator="containsText" text="NON">
      <formula>NOT(ISERROR(SEARCH("NON",D14)))</formula>
    </cfRule>
    <cfRule type="containsText" dxfId="90" priority="9" operator="containsText" text="OUI">
      <formula>NOT(ISERROR(SEARCH("OUI",D14)))</formula>
    </cfRule>
    <cfRule type="containsText" dxfId="89" priority="10" operator="containsText" text="Obligatoire">
      <formula>NOT(ISERROR(SEARCH("Obligatoire",D14)))</formula>
    </cfRule>
  </conditionalFormatting>
  <conditionalFormatting sqref="I14">
    <cfRule type="containsText" dxfId="88" priority="7" operator="containsText" text="◄">
      <formula>NOT(ISERROR(SEARCH("◄",I14)))</formula>
    </cfRule>
  </conditionalFormatting>
  <conditionalFormatting sqref="I16">
    <cfRule type="containsText" dxfId="87" priority="6" operator="containsText" text="◄">
      <formula>NOT(ISERROR(SEARCH("◄",I16)))</formula>
    </cfRule>
  </conditionalFormatting>
  <conditionalFormatting sqref="I18">
    <cfRule type="containsText" dxfId="86" priority="5" operator="containsText" text="◄">
      <formula>NOT(ISERROR(SEARCH("◄",I18)))</formula>
    </cfRule>
  </conditionalFormatting>
  <conditionalFormatting sqref="I20">
    <cfRule type="containsText" dxfId="85" priority="1" operator="containsText" text="◄">
      <formula>NOT(ISERROR(SEARCH("◄",I20)))</formula>
    </cfRule>
  </conditionalFormatting>
  <conditionalFormatting sqref="I22">
    <cfRule type="containsText" dxfId="84" priority="4" operator="containsText" text="◄">
      <formula>NOT(ISERROR(SEARCH("◄",I22)))</formula>
    </cfRule>
  </conditionalFormatting>
  <conditionalFormatting sqref="I24">
    <cfRule type="containsText" dxfId="83" priority="3" operator="containsText" text="◄">
      <formula>NOT(ISERROR(SEARCH("◄",I24)))</formula>
    </cfRule>
  </conditionalFormatting>
  <conditionalFormatting sqref="I26">
    <cfRule type="containsText" dxfId="82" priority="2" operator="containsText" text="◄">
      <formula>NOT(ISERROR(SEARCH("◄",I26)))</formula>
    </cfRule>
  </conditionalFormatting>
  <dataValidations count="1">
    <dataValidation type="list" allowBlank="1" showInputMessage="1" showErrorMessage="1" sqref="D14:D27" xr:uid="{00000000-0002-0000-0E00-000000000000}">
      <formula1>"OUI,NON"</formula1>
    </dataValidation>
  </dataValidations>
  <printOptions horizontalCentered="1"/>
  <pageMargins left="0.27559055118110237" right="0.35433070866141736" top="0.27559055118110237" bottom="0.15748031496062992" header="0.23622047244094491" footer="0.19685039370078741"/>
  <pageSetup paperSize="9" scale="48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E00-000001000000}">
          <x14:formula1>
            <xm:f>DÉBUT!$C$16:$C$20</xm:f>
          </x14:formula1>
          <xm:sqref>C5:D5 F5:G5 I5:J5</xm:sqref>
        </x14:dataValidation>
      </x14:dataValidation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FFC000"/>
    <pageSetUpPr fitToPage="1"/>
  </sheetPr>
  <dimension ref="B1:R28"/>
  <sheetViews>
    <sheetView zoomScale="55" zoomScaleNormal="55" workbookViewId="0">
      <selection activeCell="E14" sqref="E14"/>
    </sheetView>
  </sheetViews>
  <sheetFormatPr baseColWidth="10" defaultColWidth="11.44140625" defaultRowHeight="13.8" x14ac:dyDescent="0.25"/>
  <cols>
    <col min="1" max="1" width="1.88671875" style="41" customWidth="1"/>
    <col min="2" max="2" width="26.109375" style="41" customWidth="1"/>
    <col min="3" max="3" width="37" style="41" customWidth="1"/>
    <col min="4" max="4" width="16.109375" style="41" customWidth="1"/>
    <col min="5" max="8" width="34.109375" style="41" customWidth="1"/>
    <col min="9" max="9" width="4.5546875" style="41" customWidth="1"/>
    <col min="10" max="10" width="73.33203125" style="41" customWidth="1"/>
    <col min="11" max="11" width="5.109375" style="41" customWidth="1"/>
    <col min="12" max="16" width="2.33203125" style="41" hidden="1" customWidth="1"/>
    <col min="17" max="17" width="3.6640625" style="41" hidden="1" customWidth="1"/>
    <col min="18" max="18" width="4.44140625" style="41" hidden="1" customWidth="1"/>
    <col min="19" max="16384" width="11.44140625" style="41"/>
  </cols>
  <sheetData>
    <row r="1" spans="2:18" ht="6" customHeight="1" thickBot="1" x14ac:dyDescent="0.3"/>
    <row r="2" spans="2:18" ht="55.5" customHeight="1" x14ac:dyDescent="0.25">
      <c r="B2" s="225" t="s">
        <v>160</v>
      </c>
      <c r="C2" s="226"/>
      <c r="D2" s="226"/>
      <c r="E2" s="226"/>
      <c r="F2" s="226"/>
      <c r="G2" s="226"/>
      <c r="H2" s="227"/>
      <c r="I2" s="196" t="s">
        <v>96</v>
      </c>
      <c r="J2" s="197"/>
    </row>
    <row r="3" spans="2:18" ht="25.5" customHeight="1" x14ac:dyDescent="0.25">
      <c r="B3" s="228" t="s">
        <v>130</v>
      </c>
      <c r="C3" s="229"/>
      <c r="D3" s="229"/>
      <c r="E3" s="229"/>
      <c r="F3" s="229"/>
      <c r="G3" s="229"/>
      <c r="H3" s="230"/>
      <c r="I3" s="198"/>
      <c r="J3" s="199"/>
    </row>
    <row r="4" spans="2:18" ht="25.5" customHeight="1" thickBot="1" x14ac:dyDescent="0.3">
      <c r="B4" s="231" t="s">
        <v>33</v>
      </c>
      <c r="C4" s="232"/>
      <c r="D4" s="232"/>
      <c r="E4" s="232"/>
      <c r="F4" s="232"/>
      <c r="G4" s="232"/>
      <c r="H4" s="233"/>
      <c r="I4" s="200"/>
      <c r="J4" s="201"/>
    </row>
    <row r="5" spans="2:18" ht="27.75" customHeight="1" thickBot="1" x14ac:dyDescent="0.3">
      <c r="B5" s="166" t="s">
        <v>97</v>
      </c>
      <c r="C5" s="202"/>
      <c r="D5" s="203"/>
      <c r="E5" s="166" t="s">
        <v>97</v>
      </c>
      <c r="F5" s="202"/>
      <c r="G5" s="203"/>
      <c r="H5" s="166" t="s">
        <v>97</v>
      </c>
      <c r="I5" s="202"/>
      <c r="J5" s="203"/>
    </row>
    <row r="6" spans="2:18" ht="42.75" customHeight="1" thickBot="1" x14ac:dyDescent="0.3">
      <c r="B6" s="67" t="s">
        <v>8</v>
      </c>
      <c r="C6" s="350"/>
      <c r="D6" s="350"/>
      <c r="E6" s="350"/>
      <c r="F6" s="350"/>
      <c r="G6" s="350"/>
      <c r="H6" s="350"/>
      <c r="I6" s="350"/>
      <c r="J6" s="351"/>
    </row>
    <row r="7" spans="2:18" ht="35.4" thickBot="1" x14ac:dyDescent="0.35">
      <c r="B7" s="66" t="s">
        <v>113</v>
      </c>
      <c r="C7" s="75" t="str">
        <f>'C15_A1'!C7</f>
        <v>DUPONT Candide</v>
      </c>
      <c r="D7" s="208" t="s">
        <v>114</v>
      </c>
      <c r="E7" s="209"/>
      <c r="F7" s="205" t="s">
        <v>116</v>
      </c>
      <c r="G7" s="206"/>
      <c r="H7" s="206"/>
      <c r="I7" s="206"/>
      <c r="J7" s="207"/>
    </row>
    <row r="8" spans="2:18" ht="23.25" customHeight="1" x14ac:dyDescent="0.25">
      <c r="B8" s="167" t="s">
        <v>4</v>
      </c>
      <c r="C8" s="168" t="str">
        <f>'C15_A1'!C8</f>
        <v>Lycée LIVET</v>
      </c>
      <c r="D8" s="169" t="s">
        <v>107</v>
      </c>
      <c r="E8" s="170" t="s">
        <v>115</v>
      </c>
      <c r="F8" s="212"/>
      <c r="G8" s="213"/>
      <c r="H8" s="213"/>
      <c r="I8" s="213"/>
      <c r="J8" s="214"/>
    </row>
    <row r="9" spans="2:18" ht="23.25" customHeight="1" x14ac:dyDescent="0.25">
      <c r="B9" s="167" t="s">
        <v>2</v>
      </c>
      <c r="C9" s="160"/>
      <c r="D9" s="161"/>
      <c r="E9" s="162"/>
      <c r="F9" s="215"/>
      <c r="G9" s="216"/>
      <c r="H9" s="216"/>
      <c r="I9" s="216"/>
      <c r="J9" s="217"/>
    </row>
    <row r="10" spans="2:18" ht="23.25" customHeight="1" x14ac:dyDescent="0.25">
      <c r="B10" s="167" t="s">
        <v>1</v>
      </c>
      <c r="C10" s="160"/>
      <c r="D10" s="161"/>
      <c r="E10" s="162"/>
      <c r="F10" s="215"/>
      <c r="G10" s="216"/>
      <c r="H10" s="216"/>
      <c r="I10" s="216"/>
      <c r="J10" s="217"/>
      <c r="K10" s="42"/>
    </row>
    <row r="11" spans="2:18" ht="23.25" customHeight="1" thickBot="1" x14ac:dyDescent="0.3">
      <c r="B11" s="171" t="s">
        <v>0</v>
      </c>
      <c r="C11" s="163"/>
      <c r="D11" s="164"/>
      <c r="E11" s="165"/>
      <c r="F11" s="218"/>
      <c r="G11" s="219"/>
      <c r="H11" s="219"/>
      <c r="I11" s="219"/>
      <c r="J11" s="220"/>
    </row>
    <row r="12" spans="2:18" ht="24.75" customHeight="1" thickBot="1" x14ac:dyDescent="0.3">
      <c r="B12" s="234" t="s">
        <v>5</v>
      </c>
      <c r="C12" s="235"/>
      <c r="D12" s="137" t="s">
        <v>108</v>
      </c>
      <c r="E12" s="138">
        <v>0</v>
      </c>
      <c r="F12" s="139">
        <v>1</v>
      </c>
      <c r="G12" s="139">
        <v>2</v>
      </c>
      <c r="H12" s="140">
        <v>3</v>
      </c>
      <c r="I12" s="238"/>
      <c r="J12" s="210" t="s">
        <v>140</v>
      </c>
    </row>
    <row r="13" spans="2:18" ht="30" customHeight="1" thickBot="1" x14ac:dyDescent="0.3">
      <c r="B13" s="236" t="s">
        <v>129</v>
      </c>
      <c r="C13" s="237"/>
      <c r="D13" s="159"/>
      <c r="E13" s="58"/>
      <c r="F13" s="58"/>
      <c r="G13" s="58"/>
      <c r="H13" s="59"/>
      <c r="I13" s="239"/>
      <c r="J13" s="211"/>
      <c r="L13" s="240" t="s">
        <v>27</v>
      </c>
      <c r="M13" s="240"/>
      <c r="N13" s="240"/>
      <c r="O13" s="240"/>
      <c r="P13" s="240"/>
      <c r="Q13" s="240"/>
      <c r="R13" s="61" t="s">
        <v>111</v>
      </c>
    </row>
    <row r="14" spans="2:18" ht="39.9" customHeight="1" x14ac:dyDescent="0.25">
      <c r="B14" s="257" t="s">
        <v>35</v>
      </c>
      <c r="C14" s="258"/>
      <c r="D14" s="221" t="s">
        <v>109</v>
      </c>
      <c r="E14" s="141"/>
      <c r="F14" s="142"/>
      <c r="G14" s="142"/>
      <c r="H14" s="124"/>
      <c r="I14" s="70" t="str">
        <f>IF(R14="PB","◄","")</f>
        <v>◄</v>
      </c>
      <c r="J14" s="352"/>
      <c r="L14" s="43" t="str">
        <f>IF(E14&lt;&gt;"",0,"")</f>
        <v/>
      </c>
      <c r="M14" s="44" t="str">
        <f>IF(F14&lt;&gt;"",1,"")</f>
        <v/>
      </c>
      <c r="N14" s="44" t="str">
        <f>IF(G14&lt;&gt;"",2,"")</f>
        <v/>
      </c>
      <c r="O14" s="44" t="str">
        <f>IF(H14&lt;&gt;"",3,"")</f>
        <v/>
      </c>
      <c r="P14" s="44" t="str">
        <f>IF(AND(L14="",M14="",N14="",O14=""),"",SUM(L14:O14))</f>
        <v/>
      </c>
      <c r="Q14" s="45" t="str">
        <f>IF(P14="","",P14)</f>
        <v/>
      </c>
      <c r="R14" s="193" t="str">
        <f>IF(D14="OUI",IF(COUNTBLANK(E14:H14)=3,1,"PB"),IF(D14="NON",IF(COUNTBLANK(E14:H14)=4,0,"PB")))</f>
        <v>PB</v>
      </c>
    </row>
    <row r="15" spans="2:18" ht="75.599999999999994" thickBot="1" x14ac:dyDescent="0.3">
      <c r="B15" s="255"/>
      <c r="C15" s="256"/>
      <c r="D15" s="222"/>
      <c r="E15" s="172" t="s">
        <v>50</v>
      </c>
      <c r="F15" s="173" t="s">
        <v>127</v>
      </c>
      <c r="G15" s="173" t="s">
        <v>128</v>
      </c>
      <c r="H15" s="174" t="s">
        <v>92</v>
      </c>
      <c r="I15" s="71"/>
      <c r="J15" s="353"/>
      <c r="L15" s="43"/>
      <c r="M15" s="44"/>
      <c r="N15" s="44"/>
      <c r="O15" s="44"/>
      <c r="P15" s="44"/>
      <c r="Q15" s="45"/>
      <c r="R15" s="193"/>
    </row>
    <row r="16" spans="2:18" ht="39.9" customHeight="1" x14ac:dyDescent="0.25">
      <c r="B16" s="253" t="s">
        <v>36</v>
      </c>
      <c r="C16" s="254"/>
      <c r="D16" s="221" t="s">
        <v>109</v>
      </c>
      <c r="E16" s="141"/>
      <c r="F16" s="143"/>
      <c r="G16" s="143"/>
      <c r="H16" s="144"/>
      <c r="I16" s="70" t="str">
        <f>IF(R16="PB","◄","")</f>
        <v>◄</v>
      </c>
      <c r="J16" s="352"/>
      <c r="L16" s="43" t="str">
        <f>IF(E16&lt;&gt;"",0,"")</f>
        <v/>
      </c>
      <c r="M16" s="44" t="str">
        <f>IF(F16&lt;&gt;"",1,"")</f>
        <v/>
      </c>
      <c r="N16" s="44" t="str">
        <f>IF(G16&lt;&gt;"",2,"")</f>
        <v/>
      </c>
      <c r="O16" s="44" t="str">
        <f t="shared" ref="O16:O20" si="0">IF(H16&lt;&gt;"",3,"")</f>
        <v/>
      </c>
      <c r="P16" s="44" t="str">
        <f t="shared" ref="P16:P20" si="1">IF(AND(L16="",M16="",N16="",O16=""),"",SUM(L16:O16))</f>
        <v/>
      </c>
      <c r="Q16" s="45" t="str">
        <f t="shared" ref="Q16:Q26" si="2">IF(P16="","",P16)</f>
        <v/>
      </c>
      <c r="R16" s="193" t="str">
        <f>IF(D16="OUI",IF(COUNTBLANK(E16:H16)=3,1,"PB"),IF(D16="NON",IF(COUNTBLANK(E16:H16)=4,0,"PB")))</f>
        <v>PB</v>
      </c>
    </row>
    <row r="17" spans="2:18" ht="60.6" thickBot="1" x14ac:dyDescent="0.3">
      <c r="B17" s="257"/>
      <c r="C17" s="258"/>
      <c r="D17" s="222"/>
      <c r="E17" s="175" t="s">
        <v>126</v>
      </c>
      <c r="F17" s="176" t="s">
        <v>93</v>
      </c>
      <c r="G17" s="176" t="s">
        <v>95</v>
      </c>
      <c r="H17" s="177" t="s">
        <v>94</v>
      </c>
      <c r="I17" s="71"/>
      <c r="J17" s="353"/>
      <c r="L17" s="43"/>
      <c r="M17" s="44"/>
      <c r="N17" s="44"/>
      <c r="O17" s="44"/>
      <c r="P17" s="44"/>
      <c r="Q17" s="45"/>
      <c r="R17" s="193"/>
    </row>
    <row r="18" spans="2:18" ht="39.9" customHeight="1" x14ac:dyDescent="0.25">
      <c r="B18" s="253" t="s">
        <v>37</v>
      </c>
      <c r="C18" s="254"/>
      <c r="D18" s="221" t="s">
        <v>109</v>
      </c>
      <c r="E18" s="141"/>
      <c r="F18" s="143"/>
      <c r="G18" s="143"/>
      <c r="H18" s="144"/>
      <c r="I18" s="70" t="str">
        <f>IF(R18="PB","◄","")</f>
        <v>◄</v>
      </c>
      <c r="J18" s="352"/>
      <c r="L18" s="43" t="str">
        <f>IF(E18&lt;&gt;"",0,"")</f>
        <v/>
      </c>
      <c r="M18" s="44" t="str">
        <f>IF(F18&lt;&gt;"",1,"")</f>
        <v/>
      </c>
      <c r="N18" s="44" t="str">
        <f>IF(G18&lt;&gt;"",2,"")</f>
        <v/>
      </c>
      <c r="O18" s="44" t="str">
        <f t="shared" si="0"/>
        <v/>
      </c>
      <c r="P18" s="44" t="str">
        <f t="shared" si="1"/>
        <v/>
      </c>
      <c r="Q18" s="45" t="str">
        <f t="shared" si="2"/>
        <v/>
      </c>
      <c r="R18" s="193" t="str">
        <f t="shared" ref="R18" si="3">IF(D18="OUI",IF(COUNTBLANK(E18:H18)=3,1,"PB"),IF(D18="NON",IF(COUNTBLANK(E18:H18)=4,0,"PB")))</f>
        <v>PB</v>
      </c>
    </row>
    <row r="19" spans="2:18" ht="75.75" customHeight="1" thickBot="1" x14ac:dyDescent="0.3">
      <c r="B19" s="255"/>
      <c r="C19" s="256"/>
      <c r="D19" s="222"/>
      <c r="E19" s="172" t="s">
        <v>88</v>
      </c>
      <c r="F19" s="173" t="s">
        <v>91</v>
      </c>
      <c r="G19" s="173" t="s">
        <v>90</v>
      </c>
      <c r="H19" s="174" t="s">
        <v>89</v>
      </c>
      <c r="I19" s="71"/>
      <c r="J19" s="353"/>
      <c r="L19" s="43"/>
      <c r="M19" s="44"/>
      <c r="N19" s="44"/>
      <c r="O19" s="44"/>
      <c r="P19" s="44"/>
      <c r="Q19" s="45"/>
      <c r="R19" s="193"/>
    </row>
    <row r="20" spans="2:18" ht="39.9" customHeight="1" x14ac:dyDescent="0.25">
      <c r="B20" s="253" t="s">
        <v>38</v>
      </c>
      <c r="C20" s="254"/>
      <c r="D20" s="221" t="s">
        <v>109</v>
      </c>
      <c r="E20" s="141"/>
      <c r="F20" s="143"/>
      <c r="G20" s="143"/>
      <c r="H20" s="144"/>
      <c r="I20" s="70" t="str">
        <f>IF(R20="PB","◄","")</f>
        <v>◄</v>
      </c>
      <c r="J20" s="352"/>
      <c r="L20" s="43" t="str">
        <f>IF(E20&lt;&gt;"",0,"")</f>
        <v/>
      </c>
      <c r="M20" s="44" t="str">
        <f>IF(F20&lt;&gt;"",1,"")</f>
        <v/>
      </c>
      <c r="N20" s="44" t="str">
        <f>IF(G20&lt;&gt;"",2,"")</f>
        <v/>
      </c>
      <c r="O20" s="44" t="str">
        <f t="shared" si="0"/>
        <v/>
      </c>
      <c r="P20" s="44" t="str">
        <f t="shared" si="1"/>
        <v/>
      </c>
      <c r="Q20" s="45" t="str">
        <f t="shared" si="2"/>
        <v/>
      </c>
      <c r="R20" s="193" t="str">
        <f t="shared" ref="R20" si="4">IF(D20="OUI",IF(COUNTBLANK(E20:H20)=3,1,"PB"),IF(D20="NON",IF(COUNTBLANK(E20:H20)=4,0,"PB")))</f>
        <v>PB</v>
      </c>
    </row>
    <row r="21" spans="2:18" ht="55.5" customHeight="1" thickBot="1" x14ac:dyDescent="0.3">
      <c r="B21" s="255"/>
      <c r="C21" s="256"/>
      <c r="D21" s="222"/>
      <c r="E21" s="181" t="s">
        <v>84</v>
      </c>
      <c r="F21" s="182" t="s">
        <v>85</v>
      </c>
      <c r="G21" s="182" t="s">
        <v>86</v>
      </c>
      <c r="H21" s="183" t="s">
        <v>87</v>
      </c>
      <c r="I21" s="71"/>
      <c r="J21" s="353"/>
      <c r="L21" s="43"/>
      <c r="M21" s="44"/>
      <c r="N21" s="44"/>
      <c r="O21" s="44"/>
      <c r="P21" s="44"/>
      <c r="Q21" s="45"/>
      <c r="R21" s="193"/>
    </row>
    <row r="22" spans="2:18" ht="39.9" customHeight="1" x14ac:dyDescent="0.25">
      <c r="B22" s="253" t="s">
        <v>39</v>
      </c>
      <c r="C22" s="254"/>
      <c r="D22" s="221" t="s">
        <v>109</v>
      </c>
      <c r="E22" s="141"/>
      <c r="F22" s="143"/>
      <c r="G22" s="143"/>
      <c r="H22" s="144"/>
      <c r="I22" s="70" t="str">
        <f>IF(R22="PB","◄","")</f>
        <v>◄</v>
      </c>
      <c r="J22" s="352"/>
      <c r="L22" s="43" t="str">
        <f>IF(E22&lt;&gt;"",0,"")</f>
        <v/>
      </c>
      <c r="M22" s="44" t="str">
        <f>IF(F22&lt;&gt;"",1,"")</f>
        <v/>
      </c>
      <c r="N22" s="44" t="str">
        <f>IF(G22&lt;&gt;"",2,"")</f>
        <v/>
      </c>
      <c r="O22" s="44" t="str">
        <f t="shared" ref="O22:O26" si="5">IF(H22&lt;&gt;"",3,"")</f>
        <v/>
      </c>
      <c r="P22" s="44" t="str">
        <f t="shared" ref="P22:P26" si="6">IF(AND(L22="",M22="",N22="",O22=""),"",SUM(L22:O22))</f>
        <v/>
      </c>
      <c r="Q22" s="45" t="str">
        <f t="shared" si="2"/>
        <v/>
      </c>
      <c r="R22" s="193" t="str">
        <f t="shared" ref="R22" si="7">IF(D22="OUI",IF(COUNTBLANK(E22:H22)=3,1,"PB"),IF(D22="NON",IF(COUNTBLANK(E22:H22)=4,0,"PB")))</f>
        <v>PB</v>
      </c>
    </row>
    <row r="23" spans="2:18" ht="75.599999999999994" thickBot="1" x14ac:dyDescent="0.3">
      <c r="B23" s="255"/>
      <c r="C23" s="256"/>
      <c r="D23" s="222"/>
      <c r="E23" s="172" t="s">
        <v>80</v>
      </c>
      <c r="F23" s="173" t="s">
        <v>81</v>
      </c>
      <c r="G23" s="173" t="s">
        <v>82</v>
      </c>
      <c r="H23" s="174" t="s">
        <v>83</v>
      </c>
      <c r="I23" s="71"/>
      <c r="J23" s="353"/>
      <c r="L23" s="43"/>
      <c r="M23" s="44"/>
      <c r="N23" s="44"/>
      <c r="O23" s="44"/>
      <c r="P23" s="44"/>
      <c r="Q23" s="45"/>
      <c r="R23" s="193"/>
    </row>
    <row r="24" spans="2:18" ht="39.9" customHeight="1" x14ac:dyDescent="0.25">
      <c r="B24" s="253" t="s">
        <v>125</v>
      </c>
      <c r="C24" s="254"/>
      <c r="D24" s="221" t="s">
        <v>109</v>
      </c>
      <c r="E24" s="141"/>
      <c r="F24" s="143"/>
      <c r="G24" s="143"/>
      <c r="H24" s="144"/>
      <c r="I24" s="70" t="str">
        <f>IF(R24="PB","◄","")</f>
        <v>◄</v>
      </c>
      <c r="J24" s="352"/>
      <c r="L24" s="43" t="str">
        <f>IF(E24&lt;&gt;"",0,"")</f>
        <v/>
      </c>
      <c r="M24" s="44" t="str">
        <f>IF(F24&lt;&gt;"",1,"")</f>
        <v/>
      </c>
      <c r="N24" s="44" t="str">
        <f>IF(G24&lt;&gt;"",2,"")</f>
        <v/>
      </c>
      <c r="O24" s="44" t="str">
        <f t="shared" si="5"/>
        <v/>
      </c>
      <c r="P24" s="44" t="str">
        <f t="shared" si="6"/>
        <v/>
      </c>
      <c r="Q24" s="45" t="str">
        <f t="shared" si="2"/>
        <v/>
      </c>
      <c r="R24" s="193" t="str">
        <f t="shared" ref="R24" si="8">IF(D24="OUI",IF(COUNTBLANK(E24:H24)=3,1,"PB"),IF(D24="NON",IF(COUNTBLANK(E24:H24)=4,0,"PB")))</f>
        <v>PB</v>
      </c>
    </row>
    <row r="25" spans="2:18" ht="60.6" thickBot="1" x14ac:dyDescent="0.3">
      <c r="B25" s="255"/>
      <c r="C25" s="256"/>
      <c r="D25" s="222"/>
      <c r="E25" s="172" t="s">
        <v>76</v>
      </c>
      <c r="F25" s="173" t="s">
        <v>77</v>
      </c>
      <c r="G25" s="173" t="s">
        <v>78</v>
      </c>
      <c r="H25" s="174" t="s">
        <v>79</v>
      </c>
      <c r="I25" s="71"/>
      <c r="J25" s="353"/>
      <c r="L25" s="43"/>
      <c r="M25" s="44"/>
      <c r="N25" s="44"/>
      <c r="O25" s="44"/>
      <c r="P25" s="44"/>
      <c r="Q25" s="45"/>
      <c r="R25" s="193"/>
    </row>
    <row r="26" spans="2:18" ht="39.9" customHeight="1" x14ac:dyDescent="0.25">
      <c r="B26" s="249" t="s">
        <v>6</v>
      </c>
      <c r="C26" s="250"/>
      <c r="D26" s="221" t="s">
        <v>109</v>
      </c>
      <c r="E26" s="141"/>
      <c r="F26" s="143"/>
      <c r="G26" s="143"/>
      <c r="H26" s="144"/>
      <c r="I26" s="70" t="str">
        <f>IF(R26="PB","◄","")</f>
        <v>◄</v>
      </c>
      <c r="J26" s="352"/>
      <c r="L26" s="43" t="str">
        <f>IF(E26&lt;&gt;"",0,"")</f>
        <v/>
      </c>
      <c r="M26" s="44" t="str">
        <f>IF(F26&lt;&gt;"",1,"")</f>
        <v/>
      </c>
      <c r="N26" s="44" t="str">
        <f>IF(G26&lt;&gt;"",2,"")</f>
        <v/>
      </c>
      <c r="O26" s="44" t="str">
        <f t="shared" si="5"/>
        <v/>
      </c>
      <c r="P26" s="44" t="str">
        <f t="shared" si="6"/>
        <v/>
      </c>
      <c r="Q26" s="45" t="str">
        <f t="shared" si="2"/>
        <v/>
      </c>
      <c r="R26" s="193" t="str">
        <f>IF(D26="OUI",IF(COUNTBLANK(E26:H26)=3,1,"PB"),IF(D26="NON",IF(COUNTBLANK(E26:H26)=4,0,"PB")))</f>
        <v>PB</v>
      </c>
    </row>
    <row r="27" spans="2:18" ht="144" customHeight="1" thickBot="1" x14ac:dyDescent="0.3">
      <c r="B27" s="251"/>
      <c r="C27" s="252"/>
      <c r="D27" s="222"/>
      <c r="E27" s="172" t="s">
        <v>73</v>
      </c>
      <c r="F27" s="173" t="s">
        <v>163</v>
      </c>
      <c r="G27" s="173" t="s">
        <v>74</v>
      </c>
      <c r="H27" s="174" t="s">
        <v>75</v>
      </c>
      <c r="I27" s="71"/>
      <c r="J27" s="353"/>
      <c r="L27" s="43"/>
      <c r="M27" s="44"/>
      <c r="N27" s="44"/>
      <c r="O27" s="44"/>
      <c r="P27" s="44"/>
      <c r="Q27" s="45"/>
      <c r="R27" s="193"/>
    </row>
    <row r="28" spans="2:18" ht="21" customHeight="1" x14ac:dyDescent="0.25">
      <c r="B28" s="204" t="s">
        <v>112</v>
      </c>
      <c r="C28" s="204"/>
      <c r="D28" s="204"/>
      <c r="E28" s="204"/>
      <c r="F28" s="204"/>
      <c r="G28" s="204"/>
      <c r="H28" s="204"/>
      <c r="I28" s="204"/>
    </row>
  </sheetData>
  <sheetProtection sheet="1" objects="1" scenarios="1" selectLockedCells="1"/>
  <mergeCells count="45">
    <mergeCell ref="C6:J6"/>
    <mergeCell ref="D7:E7"/>
    <mergeCell ref="F7:J7"/>
    <mergeCell ref="F8:J11"/>
    <mergeCell ref="B12:C12"/>
    <mergeCell ref="I12:I13"/>
    <mergeCell ref="J12:J13"/>
    <mergeCell ref="B13:C13"/>
    <mergeCell ref="B2:H2"/>
    <mergeCell ref="I2:J4"/>
    <mergeCell ref="B3:H3"/>
    <mergeCell ref="B4:H4"/>
    <mergeCell ref="C5:D5"/>
    <mergeCell ref="F5:G5"/>
    <mergeCell ref="I5:J5"/>
    <mergeCell ref="R14:R15"/>
    <mergeCell ref="B18:C19"/>
    <mergeCell ref="D18:D19"/>
    <mergeCell ref="J18:J19"/>
    <mergeCell ref="R18:R19"/>
    <mergeCell ref="B16:C17"/>
    <mergeCell ref="D16:D17"/>
    <mergeCell ref="J16:J17"/>
    <mergeCell ref="R16:R17"/>
    <mergeCell ref="L13:Q13"/>
    <mergeCell ref="B14:C15"/>
    <mergeCell ref="D14:D15"/>
    <mergeCell ref="J14:J15"/>
    <mergeCell ref="B20:C21"/>
    <mergeCell ref="D20:D21"/>
    <mergeCell ref="J20:J21"/>
    <mergeCell ref="R20:R21"/>
    <mergeCell ref="B22:C23"/>
    <mergeCell ref="D22:D23"/>
    <mergeCell ref="J22:J23"/>
    <mergeCell ref="R22:R23"/>
    <mergeCell ref="B28:I28"/>
    <mergeCell ref="B24:C25"/>
    <mergeCell ref="D24:D25"/>
    <mergeCell ref="J24:J25"/>
    <mergeCell ref="R24:R25"/>
    <mergeCell ref="B26:C27"/>
    <mergeCell ref="D26:D27"/>
    <mergeCell ref="J26:J27"/>
    <mergeCell ref="R26:R27"/>
  </mergeCells>
  <conditionalFormatting sqref="D14:D27">
    <cfRule type="containsText" dxfId="81" priority="8" operator="containsText" text="NON">
      <formula>NOT(ISERROR(SEARCH("NON",D14)))</formula>
    </cfRule>
    <cfRule type="containsText" dxfId="80" priority="9" operator="containsText" text="OUI">
      <formula>NOT(ISERROR(SEARCH("OUI",D14)))</formula>
    </cfRule>
    <cfRule type="containsText" dxfId="79" priority="10" operator="containsText" text="Obligatoire">
      <formula>NOT(ISERROR(SEARCH("Obligatoire",D14)))</formula>
    </cfRule>
  </conditionalFormatting>
  <conditionalFormatting sqref="I14">
    <cfRule type="containsText" dxfId="78" priority="7" operator="containsText" text="◄">
      <formula>NOT(ISERROR(SEARCH("◄",I14)))</formula>
    </cfRule>
  </conditionalFormatting>
  <conditionalFormatting sqref="I16">
    <cfRule type="containsText" dxfId="77" priority="6" operator="containsText" text="◄">
      <formula>NOT(ISERROR(SEARCH("◄",I16)))</formula>
    </cfRule>
  </conditionalFormatting>
  <conditionalFormatting sqref="I18">
    <cfRule type="containsText" dxfId="76" priority="5" operator="containsText" text="◄">
      <formula>NOT(ISERROR(SEARCH("◄",I18)))</formula>
    </cfRule>
  </conditionalFormatting>
  <conditionalFormatting sqref="I20">
    <cfRule type="containsText" dxfId="75" priority="1" operator="containsText" text="◄">
      <formula>NOT(ISERROR(SEARCH("◄",I20)))</formula>
    </cfRule>
  </conditionalFormatting>
  <conditionalFormatting sqref="I22">
    <cfRule type="containsText" dxfId="74" priority="4" operator="containsText" text="◄">
      <formula>NOT(ISERROR(SEARCH("◄",I22)))</formula>
    </cfRule>
  </conditionalFormatting>
  <conditionalFormatting sqref="I24">
    <cfRule type="containsText" dxfId="73" priority="3" operator="containsText" text="◄">
      <formula>NOT(ISERROR(SEARCH("◄",I24)))</formula>
    </cfRule>
  </conditionalFormatting>
  <conditionalFormatting sqref="I26">
    <cfRule type="containsText" dxfId="72" priority="2" operator="containsText" text="◄">
      <formula>NOT(ISERROR(SEARCH("◄",I26)))</formula>
    </cfRule>
  </conditionalFormatting>
  <dataValidations count="1">
    <dataValidation type="list" allowBlank="1" showInputMessage="1" showErrorMessage="1" sqref="D14:D27" xr:uid="{00000000-0002-0000-0F00-000000000000}">
      <formula1>"OUI,NON"</formula1>
    </dataValidation>
  </dataValidations>
  <printOptions horizontalCentered="1"/>
  <pageMargins left="0.27559055118110237" right="0.35433070866141736" top="0.27559055118110237" bottom="0.15748031496062992" header="0.23622047244094491" footer="0.19685039370078741"/>
  <pageSetup paperSize="9" scale="42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F00-000001000000}">
          <x14:formula1>
            <xm:f>DÉBUT!$C$16:$C$20</xm:f>
          </x14:formula1>
          <xm:sqref>C5:D5 F5:G5 I5:J5</xm:sqref>
        </x14:dataValidation>
      </x14:dataValidation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FFC000"/>
    <pageSetUpPr fitToPage="1"/>
  </sheetPr>
  <dimension ref="B1:R28"/>
  <sheetViews>
    <sheetView zoomScale="55" zoomScaleNormal="55" workbookViewId="0">
      <selection activeCell="E14" sqref="E14"/>
    </sheetView>
  </sheetViews>
  <sheetFormatPr baseColWidth="10" defaultColWidth="11.44140625" defaultRowHeight="13.8" x14ac:dyDescent="0.25"/>
  <cols>
    <col min="1" max="1" width="1.88671875" style="41" customWidth="1"/>
    <col min="2" max="2" width="26.109375" style="41" customWidth="1"/>
    <col min="3" max="3" width="37" style="41" customWidth="1"/>
    <col min="4" max="4" width="16.109375" style="41" customWidth="1"/>
    <col min="5" max="8" width="34.109375" style="41" customWidth="1"/>
    <col min="9" max="9" width="4.5546875" style="41" customWidth="1"/>
    <col min="10" max="10" width="73.33203125" style="41" customWidth="1"/>
    <col min="11" max="11" width="5.109375" style="41" customWidth="1"/>
    <col min="12" max="16" width="2.33203125" style="41" hidden="1" customWidth="1"/>
    <col min="17" max="17" width="3.6640625" style="41" hidden="1" customWidth="1"/>
    <col min="18" max="18" width="4.44140625" style="41" hidden="1" customWidth="1"/>
    <col min="19" max="16384" width="11.44140625" style="41"/>
  </cols>
  <sheetData>
    <row r="1" spans="2:18" ht="6" customHeight="1" thickBot="1" x14ac:dyDescent="0.3"/>
    <row r="2" spans="2:18" ht="55.5" customHeight="1" x14ac:dyDescent="0.25">
      <c r="B2" s="225" t="s">
        <v>160</v>
      </c>
      <c r="C2" s="226"/>
      <c r="D2" s="226"/>
      <c r="E2" s="226"/>
      <c r="F2" s="226"/>
      <c r="G2" s="226"/>
      <c r="H2" s="227"/>
      <c r="I2" s="196" t="s">
        <v>96</v>
      </c>
      <c r="J2" s="197"/>
    </row>
    <row r="3" spans="2:18" ht="25.5" customHeight="1" x14ac:dyDescent="0.25">
      <c r="B3" s="228" t="s">
        <v>130</v>
      </c>
      <c r="C3" s="229"/>
      <c r="D3" s="229"/>
      <c r="E3" s="229"/>
      <c r="F3" s="229"/>
      <c r="G3" s="229"/>
      <c r="H3" s="230"/>
      <c r="I3" s="198"/>
      <c r="J3" s="199"/>
    </row>
    <row r="4" spans="2:18" ht="25.5" customHeight="1" thickBot="1" x14ac:dyDescent="0.3">
      <c r="B4" s="231" t="s">
        <v>34</v>
      </c>
      <c r="C4" s="232"/>
      <c r="D4" s="232"/>
      <c r="E4" s="232"/>
      <c r="F4" s="232"/>
      <c r="G4" s="232"/>
      <c r="H4" s="233"/>
      <c r="I4" s="200"/>
      <c r="J4" s="201"/>
    </row>
    <row r="5" spans="2:18" ht="27.75" customHeight="1" thickBot="1" x14ac:dyDescent="0.3">
      <c r="B5" s="166" t="s">
        <v>97</v>
      </c>
      <c r="C5" s="202"/>
      <c r="D5" s="203"/>
      <c r="E5" s="166" t="s">
        <v>97</v>
      </c>
      <c r="F5" s="202"/>
      <c r="G5" s="203"/>
      <c r="H5" s="166" t="s">
        <v>97</v>
      </c>
      <c r="I5" s="202"/>
      <c r="J5" s="203"/>
    </row>
    <row r="6" spans="2:18" ht="42.75" customHeight="1" thickBot="1" x14ac:dyDescent="0.3">
      <c r="B6" s="67" t="s">
        <v>8</v>
      </c>
      <c r="C6" s="350"/>
      <c r="D6" s="350"/>
      <c r="E6" s="350"/>
      <c r="F6" s="350"/>
      <c r="G6" s="350"/>
      <c r="H6" s="350"/>
      <c r="I6" s="350"/>
      <c r="J6" s="351"/>
    </row>
    <row r="7" spans="2:18" ht="35.4" thickBot="1" x14ac:dyDescent="0.35">
      <c r="B7" s="66" t="s">
        <v>113</v>
      </c>
      <c r="C7" s="75" t="str">
        <f>'C15_A1'!C7</f>
        <v>DUPONT Candide</v>
      </c>
      <c r="D7" s="208" t="s">
        <v>114</v>
      </c>
      <c r="E7" s="209"/>
      <c r="F7" s="205" t="s">
        <v>116</v>
      </c>
      <c r="G7" s="206"/>
      <c r="H7" s="206"/>
      <c r="I7" s="206"/>
      <c r="J7" s="207"/>
    </row>
    <row r="8" spans="2:18" ht="23.25" customHeight="1" x14ac:dyDescent="0.25">
      <c r="B8" s="167" t="s">
        <v>4</v>
      </c>
      <c r="C8" s="168" t="str">
        <f>'C15_A1'!C8</f>
        <v>Lycée LIVET</v>
      </c>
      <c r="D8" s="169" t="s">
        <v>107</v>
      </c>
      <c r="E8" s="170" t="s">
        <v>115</v>
      </c>
      <c r="F8" s="212"/>
      <c r="G8" s="213"/>
      <c r="H8" s="213"/>
      <c r="I8" s="213"/>
      <c r="J8" s="214"/>
    </row>
    <row r="9" spans="2:18" ht="23.25" customHeight="1" x14ac:dyDescent="0.25">
      <c r="B9" s="167" t="s">
        <v>2</v>
      </c>
      <c r="C9" s="160"/>
      <c r="D9" s="161"/>
      <c r="E9" s="162"/>
      <c r="F9" s="215"/>
      <c r="G9" s="216"/>
      <c r="H9" s="216"/>
      <c r="I9" s="216"/>
      <c r="J9" s="217"/>
    </row>
    <row r="10" spans="2:18" ht="23.25" customHeight="1" x14ac:dyDescent="0.25">
      <c r="B10" s="167" t="s">
        <v>1</v>
      </c>
      <c r="C10" s="160"/>
      <c r="D10" s="161"/>
      <c r="E10" s="162"/>
      <c r="F10" s="215"/>
      <c r="G10" s="216"/>
      <c r="H10" s="216"/>
      <c r="I10" s="216"/>
      <c r="J10" s="217"/>
      <c r="K10" s="42"/>
    </row>
    <row r="11" spans="2:18" ht="23.25" customHeight="1" thickBot="1" x14ac:dyDescent="0.3">
      <c r="B11" s="171" t="s">
        <v>0</v>
      </c>
      <c r="C11" s="163"/>
      <c r="D11" s="164"/>
      <c r="E11" s="165"/>
      <c r="F11" s="218"/>
      <c r="G11" s="219"/>
      <c r="H11" s="219"/>
      <c r="I11" s="219"/>
      <c r="J11" s="220"/>
    </row>
    <row r="12" spans="2:18" ht="24.75" customHeight="1" thickBot="1" x14ac:dyDescent="0.3">
      <c r="B12" s="234" t="s">
        <v>5</v>
      </c>
      <c r="C12" s="235"/>
      <c r="D12" s="137" t="s">
        <v>108</v>
      </c>
      <c r="E12" s="138">
        <v>0</v>
      </c>
      <c r="F12" s="139">
        <v>1</v>
      </c>
      <c r="G12" s="139">
        <v>2</v>
      </c>
      <c r="H12" s="140">
        <v>3</v>
      </c>
      <c r="I12" s="238"/>
      <c r="J12" s="210" t="s">
        <v>140</v>
      </c>
    </row>
    <row r="13" spans="2:18" ht="30" customHeight="1" thickBot="1" x14ac:dyDescent="0.3">
      <c r="B13" s="236" t="s">
        <v>129</v>
      </c>
      <c r="C13" s="237"/>
      <c r="D13" s="159"/>
      <c r="E13" s="58"/>
      <c r="F13" s="58"/>
      <c r="G13" s="58"/>
      <c r="H13" s="59"/>
      <c r="I13" s="239"/>
      <c r="J13" s="211"/>
      <c r="L13" s="240" t="s">
        <v>27</v>
      </c>
      <c r="M13" s="240"/>
      <c r="N13" s="240"/>
      <c r="O13" s="240"/>
      <c r="P13" s="240"/>
      <c r="Q13" s="240"/>
      <c r="R13" s="61" t="s">
        <v>111</v>
      </c>
    </row>
    <row r="14" spans="2:18" ht="39.9" customHeight="1" x14ac:dyDescent="0.25">
      <c r="B14" s="257" t="s">
        <v>35</v>
      </c>
      <c r="C14" s="258"/>
      <c r="D14" s="221" t="s">
        <v>109</v>
      </c>
      <c r="E14" s="141"/>
      <c r="F14" s="142"/>
      <c r="G14" s="142"/>
      <c r="H14" s="124"/>
      <c r="I14" s="70" t="str">
        <f>IF(R14="PB","◄","")</f>
        <v>◄</v>
      </c>
      <c r="J14" s="352"/>
      <c r="L14" s="43" t="str">
        <f>IF(E14&lt;&gt;"",0,"")</f>
        <v/>
      </c>
      <c r="M14" s="44" t="str">
        <f>IF(F14&lt;&gt;"",1,"")</f>
        <v/>
      </c>
      <c r="N14" s="44" t="str">
        <f>IF(G14&lt;&gt;"",2,"")</f>
        <v/>
      </c>
      <c r="O14" s="44" t="str">
        <f>IF(H14&lt;&gt;"",3,"")</f>
        <v/>
      </c>
      <c r="P14" s="44" t="str">
        <f>IF(AND(L14="",M14="",N14="",O14=""),"",SUM(L14:O14))</f>
        <v/>
      </c>
      <c r="Q14" s="45" t="str">
        <f>IF(P14="","",P14)</f>
        <v/>
      </c>
      <c r="R14" s="193" t="str">
        <f>IF(D14="OUI",IF(COUNTBLANK(E14:H14)=3,1,"PB"),IF(D14="NON",IF(COUNTBLANK(E14:H14)=4,0,"PB")))</f>
        <v>PB</v>
      </c>
    </row>
    <row r="15" spans="2:18" ht="75.599999999999994" thickBot="1" x14ac:dyDescent="0.3">
      <c r="B15" s="255"/>
      <c r="C15" s="256"/>
      <c r="D15" s="222"/>
      <c r="E15" s="172" t="s">
        <v>50</v>
      </c>
      <c r="F15" s="173" t="s">
        <v>127</v>
      </c>
      <c r="G15" s="173" t="s">
        <v>128</v>
      </c>
      <c r="H15" s="174" t="s">
        <v>92</v>
      </c>
      <c r="I15" s="71"/>
      <c r="J15" s="353"/>
      <c r="L15" s="43"/>
      <c r="M15" s="44"/>
      <c r="N15" s="44"/>
      <c r="O15" s="44"/>
      <c r="P15" s="44"/>
      <c r="Q15" s="45"/>
      <c r="R15" s="193"/>
    </row>
    <row r="16" spans="2:18" ht="39.9" customHeight="1" x14ac:dyDescent="0.25">
      <c r="B16" s="253" t="s">
        <v>36</v>
      </c>
      <c r="C16" s="254"/>
      <c r="D16" s="221" t="s">
        <v>109</v>
      </c>
      <c r="E16" s="141"/>
      <c r="F16" s="143"/>
      <c r="G16" s="143"/>
      <c r="H16" s="144"/>
      <c r="I16" s="70" t="str">
        <f>IF(R16="PB","◄","")</f>
        <v>◄</v>
      </c>
      <c r="J16" s="352"/>
      <c r="L16" s="43" t="str">
        <f>IF(E16&lt;&gt;"",0,"")</f>
        <v/>
      </c>
      <c r="M16" s="44" t="str">
        <f>IF(F16&lt;&gt;"",1,"")</f>
        <v/>
      </c>
      <c r="N16" s="44" t="str">
        <f>IF(G16&lt;&gt;"",2,"")</f>
        <v/>
      </c>
      <c r="O16" s="44" t="str">
        <f t="shared" ref="O16:O20" si="0">IF(H16&lt;&gt;"",3,"")</f>
        <v/>
      </c>
      <c r="P16" s="44" t="str">
        <f t="shared" ref="P16:P20" si="1">IF(AND(L16="",M16="",N16="",O16=""),"",SUM(L16:O16))</f>
        <v/>
      </c>
      <c r="Q16" s="45" t="str">
        <f t="shared" ref="Q16:Q26" si="2">IF(P16="","",P16)</f>
        <v/>
      </c>
      <c r="R16" s="193" t="str">
        <f>IF(D16="OUI",IF(COUNTBLANK(E16:H16)=3,1,"PB"),IF(D16="NON",IF(COUNTBLANK(E16:H16)=4,0,"PB")))</f>
        <v>PB</v>
      </c>
    </row>
    <row r="17" spans="2:18" ht="60.6" thickBot="1" x14ac:dyDescent="0.3">
      <c r="B17" s="257"/>
      <c r="C17" s="258"/>
      <c r="D17" s="222"/>
      <c r="E17" s="175" t="s">
        <v>126</v>
      </c>
      <c r="F17" s="176" t="s">
        <v>93</v>
      </c>
      <c r="G17" s="176" t="s">
        <v>95</v>
      </c>
      <c r="H17" s="177" t="s">
        <v>94</v>
      </c>
      <c r="I17" s="71"/>
      <c r="J17" s="353"/>
      <c r="L17" s="43"/>
      <c r="M17" s="44"/>
      <c r="N17" s="44"/>
      <c r="O17" s="44"/>
      <c r="P17" s="44"/>
      <c r="Q17" s="45"/>
      <c r="R17" s="193"/>
    </row>
    <row r="18" spans="2:18" ht="39.9" customHeight="1" x14ac:dyDescent="0.25">
      <c r="B18" s="253" t="s">
        <v>37</v>
      </c>
      <c r="C18" s="254"/>
      <c r="D18" s="221" t="s">
        <v>109</v>
      </c>
      <c r="E18" s="141"/>
      <c r="F18" s="143"/>
      <c r="G18" s="143"/>
      <c r="H18" s="144"/>
      <c r="I18" s="70" t="str">
        <f>IF(R18="PB","◄","")</f>
        <v>◄</v>
      </c>
      <c r="J18" s="352"/>
      <c r="L18" s="43" t="str">
        <f>IF(E18&lt;&gt;"",0,"")</f>
        <v/>
      </c>
      <c r="M18" s="44" t="str">
        <f>IF(F18&lt;&gt;"",1,"")</f>
        <v/>
      </c>
      <c r="N18" s="44" t="str">
        <f>IF(G18&lt;&gt;"",2,"")</f>
        <v/>
      </c>
      <c r="O18" s="44" t="str">
        <f t="shared" si="0"/>
        <v/>
      </c>
      <c r="P18" s="44" t="str">
        <f t="shared" si="1"/>
        <v/>
      </c>
      <c r="Q18" s="45" t="str">
        <f t="shared" si="2"/>
        <v/>
      </c>
      <c r="R18" s="193" t="str">
        <f t="shared" ref="R18" si="3">IF(D18="OUI",IF(COUNTBLANK(E18:H18)=3,1,"PB"),IF(D18="NON",IF(COUNTBLANK(E18:H18)=4,0,"PB")))</f>
        <v>PB</v>
      </c>
    </row>
    <row r="19" spans="2:18" ht="85.5" customHeight="1" thickBot="1" x14ac:dyDescent="0.3">
      <c r="B19" s="255"/>
      <c r="C19" s="256"/>
      <c r="D19" s="222"/>
      <c r="E19" s="172" t="s">
        <v>88</v>
      </c>
      <c r="F19" s="173" t="s">
        <v>91</v>
      </c>
      <c r="G19" s="173" t="s">
        <v>90</v>
      </c>
      <c r="H19" s="174" t="s">
        <v>89</v>
      </c>
      <c r="I19" s="71"/>
      <c r="J19" s="353"/>
      <c r="L19" s="43"/>
      <c r="M19" s="44"/>
      <c r="N19" s="44"/>
      <c r="O19" s="44"/>
      <c r="P19" s="44"/>
      <c r="Q19" s="45"/>
      <c r="R19" s="193"/>
    </row>
    <row r="20" spans="2:18" ht="39.9" customHeight="1" x14ac:dyDescent="0.25">
      <c r="B20" s="253" t="s">
        <v>38</v>
      </c>
      <c r="C20" s="254"/>
      <c r="D20" s="221" t="s">
        <v>109</v>
      </c>
      <c r="E20" s="141"/>
      <c r="F20" s="143"/>
      <c r="G20" s="143"/>
      <c r="H20" s="144"/>
      <c r="I20" s="70" t="str">
        <f>IF(R20="PB","◄","")</f>
        <v>◄</v>
      </c>
      <c r="J20" s="352"/>
      <c r="L20" s="43" t="str">
        <f>IF(E20&lt;&gt;"",0,"")</f>
        <v/>
      </c>
      <c r="M20" s="44" t="str">
        <f>IF(F20&lt;&gt;"",1,"")</f>
        <v/>
      </c>
      <c r="N20" s="44" t="str">
        <f>IF(G20&lt;&gt;"",2,"")</f>
        <v/>
      </c>
      <c r="O20" s="44" t="str">
        <f t="shared" si="0"/>
        <v/>
      </c>
      <c r="P20" s="44" t="str">
        <f t="shared" si="1"/>
        <v/>
      </c>
      <c r="Q20" s="45" t="str">
        <f t="shared" si="2"/>
        <v/>
      </c>
      <c r="R20" s="193" t="str">
        <f t="shared" ref="R20" si="4">IF(D20="OUI",IF(COUNTBLANK(E20:H20)=3,1,"PB"),IF(D20="NON",IF(COUNTBLANK(E20:H20)=4,0,"PB")))</f>
        <v>PB</v>
      </c>
    </row>
    <row r="21" spans="2:18" ht="50.25" customHeight="1" thickBot="1" x14ac:dyDescent="0.3">
      <c r="B21" s="255"/>
      <c r="C21" s="256"/>
      <c r="D21" s="222"/>
      <c r="E21" s="181" t="s">
        <v>84</v>
      </c>
      <c r="F21" s="182" t="s">
        <v>85</v>
      </c>
      <c r="G21" s="182" t="s">
        <v>86</v>
      </c>
      <c r="H21" s="183" t="s">
        <v>87</v>
      </c>
      <c r="I21" s="71"/>
      <c r="J21" s="353"/>
      <c r="L21" s="43"/>
      <c r="M21" s="44"/>
      <c r="N21" s="44"/>
      <c r="O21" s="44"/>
      <c r="P21" s="44"/>
      <c r="Q21" s="45"/>
      <c r="R21" s="193"/>
    </row>
    <row r="22" spans="2:18" ht="39.9" customHeight="1" x14ac:dyDescent="0.25">
      <c r="B22" s="253" t="s">
        <v>39</v>
      </c>
      <c r="C22" s="254"/>
      <c r="D22" s="221" t="s">
        <v>109</v>
      </c>
      <c r="E22" s="141"/>
      <c r="F22" s="143"/>
      <c r="G22" s="143"/>
      <c r="H22" s="144"/>
      <c r="I22" s="70" t="str">
        <f>IF(R22="PB","◄","")</f>
        <v>◄</v>
      </c>
      <c r="J22" s="352"/>
      <c r="L22" s="43" t="str">
        <f>IF(E22&lt;&gt;"",0,"")</f>
        <v/>
      </c>
      <c r="M22" s="44" t="str">
        <f>IF(F22&lt;&gt;"",1,"")</f>
        <v/>
      </c>
      <c r="N22" s="44" t="str">
        <f>IF(G22&lt;&gt;"",2,"")</f>
        <v/>
      </c>
      <c r="O22" s="44" t="str">
        <f t="shared" ref="O22:O26" si="5">IF(H22&lt;&gt;"",3,"")</f>
        <v/>
      </c>
      <c r="P22" s="44" t="str">
        <f t="shared" ref="P22:P26" si="6">IF(AND(L22="",M22="",N22="",O22=""),"",SUM(L22:O22))</f>
        <v/>
      </c>
      <c r="Q22" s="45" t="str">
        <f t="shared" si="2"/>
        <v/>
      </c>
      <c r="R22" s="193" t="str">
        <f t="shared" ref="R22" si="7">IF(D22="OUI",IF(COUNTBLANK(E22:H22)=3,1,"PB"),IF(D22="NON",IF(COUNTBLANK(E22:H22)=4,0,"PB")))</f>
        <v>PB</v>
      </c>
    </row>
    <row r="23" spans="2:18" ht="75.599999999999994" thickBot="1" x14ac:dyDescent="0.3">
      <c r="B23" s="255"/>
      <c r="C23" s="256"/>
      <c r="D23" s="222"/>
      <c r="E23" s="172" t="s">
        <v>80</v>
      </c>
      <c r="F23" s="173" t="s">
        <v>81</v>
      </c>
      <c r="G23" s="173" t="s">
        <v>82</v>
      </c>
      <c r="H23" s="174" t="s">
        <v>83</v>
      </c>
      <c r="I23" s="71"/>
      <c r="J23" s="353"/>
      <c r="L23" s="43"/>
      <c r="M23" s="44"/>
      <c r="N23" s="44"/>
      <c r="O23" s="44"/>
      <c r="P23" s="44"/>
      <c r="Q23" s="45"/>
      <c r="R23" s="193"/>
    </row>
    <row r="24" spans="2:18" ht="39.9" customHeight="1" x14ac:dyDescent="0.25">
      <c r="B24" s="253" t="s">
        <v>125</v>
      </c>
      <c r="C24" s="254"/>
      <c r="D24" s="221" t="s">
        <v>109</v>
      </c>
      <c r="E24" s="141"/>
      <c r="F24" s="143"/>
      <c r="G24" s="143"/>
      <c r="H24" s="144"/>
      <c r="I24" s="70" t="str">
        <f>IF(R24="PB","◄","")</f>
        <v>◄</v>
      </c>
      <c r="J24" s="352"/>
      <c r="L24" s="43" t="str">
        <f>IF(E24&lt;&gt;"",0,"")</f>
        <v/>
      </c>
      <c r="M24" s="44" t="str">
        <f>IF(F24&lt;&gt;"",1,"")</f>
        <v/>
      </c>
      <c r="N24" s="44" t="str">
        <f>IF(G24&lt;&gt;"",2,"")</f>
        <v/>
      </c>
      <c r="O24" s="44" t="str">
        <f t="shared" si="5"/>
        <v/>
      </c>
      <c r="P24" s="44" t="str">
        <f t="shared" si="6"/>
        <v/>
      </c>
      <c r="Q24" s="45" t="str">
        <f t="shared" si="2"/>
        <v/>
      </c>
      <c r="R24" s="193" t="str">
        <f t="shared" ref="R24" si="8">IF(D24="OUI",IF(COUNTBLANK(E24:H24)=3,1,"PB"),IF(D24="NON",IF(COUNTBLANK(E24:H24)=4,0,"PB")))</f>
        <v>PB</v>
      </c>
    </row>
    <row r="25" spans="2:18" ht="60.6" thickBot="1" x14ac:dyDescent="0.3">
      <c r="B25" s="255"/>
      <c r="C25" s="256"/>
      <c r="D25" s="222"/>
      <c r="E25" s="172" t="s">
        <v>76</v>
      </c>
      <c r="F25" s="173" t="s">
        <v>77</v>
      </c>
      <c r="G25" s="173" t="s">
        <v>78</v>
      </c>
      <c r="H25" s="174" t="s">
        <v>79</v>
      </c>
      <c r="I25" s="71"/>
      <c r="J25" s="353"/>
      <c r="L25" s="43"/>
      <c r="M25" s="44"/>
      <c r="N25" s="44"/>
      <c r="O25" s="44"/>
      <c r="P25" s="44"/>
      <c r="Q25" s="45"/>
      <c r="R25" s="193"/>
    </row>
    <row r="26" spans="2:18" ht="39.9" customHeight="1" x14ac:dyDescent="0.25">
      <c r="B26" s="249" t="s">
        <v>6</v>
      </c>
      <c r="C26" s="250"/>
      <c r="D26" s="221" t="s">
        <v>109</v>
      </c>
      <c r="E26" s="141"/>
      <c r="F26" s="143"/>
      <c r="G26" s="143"/>
      <c r="H26" s="144"/>
      <c r="I26" s="70" t="str">
        <f>IF(R26="PB","◄","")</f>
        <v>◄</v>
      </c>
      <c r="J26" s="352"/>
      <c r="L26" s="43" t="str">
        <f>IF(E26&lt;&gt;"",0,"")</f>
        <v/>
      </c>
      <c r="M26" s="44" t="str">
        <f>IF(F26&lt;&gt;"",1,"")</f>
        <v/>
      </c>
      <c r="N26" s="44" t="str">
        <f>IF(G26&lt;&gt;"",2,"")</f>
        <v/>
      </c>
      <c r="O26" s="44" t="str">
        <f t="shared" si="5"/>
        <v/>
      </c>
      <c r="P26" s="44" t="str">
        <f t="shared" si="6"/>
        <v/>
      </c>
      <c r="Q26" s="45" t="str">
        <f t="shared" si="2"/>
        <v/>
      </c>
      <c r="R26" s="193" t="str">
        <f>IF(D26="OUI",IF(COUNTBLANK(E26:H26)=3,1,"PB"),IF(D26="NON",IF(COUNTBLANK(E26:H26)=4,0,"PB")))</f>
        <v>PB</v>
      </c>
    </row>
    <row r="27" spans="2:18" ht="142.5" customHeight="1" thickBot="1" x14ac:dyDescent="0.3">
      <c r="B27" s="251"/>
      <c r="C27" s="252"/>
      <c r="D27" s="222"/>
      <c r="E27" s="172" t="s">
        <v>73</v>
      </c>
      <c r="F27" s="173" t="s">
        <v>163</v>
      </c>
      <c r="G27" s="173" t="s">
        <v>74</v>
      </c>
      <c r="H27" s="174" t="s">
        <v>75</v>
      </c>
      <c r="I27" s="71"/>
      <c r="J27" s="353"/>
      <c r="L27" s="43"/>
      <c r="M27" s="44"/>
      <c r="N27" s="44"/>
      <c r="O27" s="44"/>
      <c r="P27" s="44"/>
      <c r="Q27" s="45"/>
      <c r="R27" s="193"/>
    </row>
    <row r="28" spans="2:18" ht="21" customHeight="1" x14ac:dyDescent="0.25">
      <c r="B28" s="204" t="s">
        <v>112</v>
      </c>
      <c r="C28" s="204"/>
      <c r="D28" s="204"/>
      <c r="E28" s="204"/>
      <c r="F28" s="204"/>
      <c r="G28" s="204"/>
      <c r="H28" s="204"/>
      <c r="I28" s="204"/>
    </row>
  </sheetData>
  <sheetProtection sheet="1" objects="1" scenarios="1" selectLockedCells="1"/>
  <mergeCells count="45">
    <mergeCell ref="C6:J6"/>
    <mergeCell ref="D7:E7"/>
    <mergeCell ref="F7:J7"/>
    <mergeCell ref="F8:J11"/>
    <mergeCell ref="B12:C12"/>
    <mergeCell ref="I12:I13"/>
    <mergeCell ref="J12:J13"/>
    <mergeCell ref="B13:C13"/>
    <mergeCell ref="B2:H2"/>
    <mergeCell ref="I2:J4"/>
    <mergeCell ref="B3:H3"/>
    <mergeCell ref="B4:H4"/>
    <mergeCell ref="C5:D5"/>
    <mergeCell ref="F5:G5"/>
    <mergeCell ref="I5:J5"/>
    <mergeCell ref="R14:R15"/>
    <mergeCell ref="B18:C19"/>
    <mergeCell ref="D18:D19"/>
    <mergeCell ref="J18:J19"/>
    <mergeCell ref="R18:R19"/>
    <mergeCell ref="B16:C17"/>
    <mergeCell ref="D16:D17"/>
    <mergeCell ref="J16:J17"/>
    <mergeCell ref="R16:R17"/>
    <mergeCell ref="L13:Q13"/>
    <mergeCell ref="B14:C15"/>
    <mergeCell ref="D14:D15"/>
    <mergeCell ref="J14:J15"/>
    <mergeCell ref="B20:C21"/>
    <mergeCell ref="D20:D21"/>
    <mergeCell ref="J20:J21"/>
    <mergeCell ref="R20:R21"/>
    <mergeCell ref="B22:C23"/>
    <mergeCell ref="D22:D23"/>
    <mergeCell ref="J22:J23"/>
    <mergeCell ref="R22:R23"/>
    <mergeCell ref="B28:I28"/>
    <mergeCell ref="B24:C25"/>
    <mergeCell ref="D24:D25"/>
    <mergeCell ref="J24:J25"/>
    <mergeCell ref="R24:R25"/>
    <mergeCell ref="B26:C27"/>
    <mergeCell ref="D26:D27"/>
    <mergeCell ref="J26:J27"/>
    <mergeCell ref="R26:R27"/>
  </mergeCells>
  <conditionalFormatting sqref="D14:D27">
    <cfRule type="containsText" dxfId="71" priority="9" operator="containsText" text="NON">
      <formula>NOT(ISERROR(SEARCH("NON",D14)))</formula>
    </cfRule>
    <cfRule type="containsText" dxfId="70" priority="10" operator="containsText" text="OUI">
      <formula>NOT(ISERROR(SEARCH("OUI",D14)))</formula>
    </cfRule>
    <cfRule type="containsText" dxfId="69" priority="11" operator="containsText" text="Obligatoire">
      <formula>NOT(ISERROR(SEARCH("Obligatoire",D14)))</formula>
    </cfRule>
  </conditionalFormatting>
  <conditionalFormatting sqref="I14">
    <cfRule type="containsText" dxfId="68" priority="8" operator="containsText" text="◄">
      <formula>NOT(ISERROR(SEARCH("◄",I14)))</formula>
    </cfRule>
  </conditionalFormatting>
  <conditionalFormatting sqref="I16">
    <cfRule type="containsText" dxfId="67" priority="7" operator="containsText" text="◄">
      <formula>NOT(ISERROR(SEARCH("◄",I16)))</formula>
    </cfRule>
  </conditionalFormatting>
  <conditionalFormatting sqref="I18">
    <cfRule type="containsText" dxfId="66" priority="6" operator="containsText" text="◄">
      <formula>NOT(ISERROR(SEARCH("◄",I18)))</formula>
    </cfRule>
  </conditionalFormatting>
  <conditionalFormatting sqref="I20">
    <cfRule type="containsText" dxfId="65" priority="1" operator="containsText" text="◄">
      <formula>NOT(ISERROR(SEARCH("◄",I20)))</formula>
    </cfRule>
  </conditionalFormatting>
  <conditionalFormatting sqref="I22">
    <cfRule type="containsText" dxfId="64" priority="2" operator="containsText" text="◄">
      <formula>NOT(ISERROR(SEARCH("◄",I22)))</formula>
    </cfRule>
  </conditionalFormatting>
  <conditionalFormatting sqref="I24">
    <cfRule type="containsText" dxfId="63" priority="4" operator="containsText" text="◄">
      <formula>NOT(ISERROR(SEARCH("◄",I24)))</formula>
    </cfRule>
  </conditionalFormatting>
  <conditionalFormatting sqref="I26">
    <cfRule type="containsText" dxfId="62" priority="3" operator="containsText" text="◄">
      <formula>NOT(ISERROR(SEARCH("◄",I26)))</formula>
    </cfRule>
  </conditionalFormatting>
  <dataValidations count="1">
    <dataValidation type="list" allowBlank="1" showInputMessage="1" showErrorMessage="1" sqref="D14:D27" xr:uid="{00000000-0002-0000-1000-000000000000}">
      <formula1>"OUI,NON"</formula1>
    </dataValidation>
  </dataValidations>
  <printOptions horizontalCentered="1"/>
  <pageMargins left="0.27559055118110237" right="0.35433070866141736" top="0.27559055118110237" bottom="0.15748031496062992" header="0.23622047244094491" footer="0.19685039370078741"/>
  <pageSetup paperSize="9" scale="4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1000-000001000000}">
          <x14:formula1>
            <xm:f>DÉBUT!$C$16:$C$20</xm:f>
          </x14:formula1>
          <xm:sqref>C5:D5 F5:G5 I5:J5</xm:sqref>
        </x14:dataValidation>
      </x14:dataValidations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FFC000"/>
    <pageSetUpPr fitToPage="1"/>
  </sheetPr>
  <dimension ref="B1:R28"/>
  <sheetViews>
    <sheetView zoomScale="55" zoomScaleNormal="55" workbookViewId="0">
      <selection activeCell="C6" sqref="C6:J6"/>
    </sheetView>
  </sheetViews>
  <sheetFormatPr baseColWidth="10" defaultColWidth="11.44140625" defaultRowHeight="13.8" x14ac:dyDescent="0.25"/>
  <cols>
    <col min="1" max="1" width="1.88671875" style="41" customWidth="1"/>
    <col min="2" max="2" width="26.109375" style="41" customWidth="1"/>
    <col min="3" max="3" width="37" style="41" customWidth="1"/>
    <col min="4" max="4" width="16.109375" style="41" customWidth="1"/>
    <col min="5" max="8" width="34.109375" style="41" customWidth="1"/>
    <col min="9" max="9" width="4.5546875" style="41" customWidth="1"/>
    <col min="10" max="10" width="73.33203125" style="41" customWidth="1"/>
    <col min="11" max="11" width="5.109375" style="41" customWidth="1"/>
    <col min="12" max="16" width="2.33203125" style="41" hidden="1" customWidth="1"/>
    <col min="17" max="17" width="3.6640625" style="41" hidden="1" customWidth="1"/>
    <col min="18" max="18" width="4.44140625" style="41" hidden="1" customWidth="1"/>
    <col min="19" max="16384" width="11.44140625" style="41"/>
  </cols>
  <sheetData>
    <row r="1" spans="2:18" ht="6" customHeight="1" thickBot="1" x14ac:dyDescent="0.3"/>
    <row r="2" spans="2:18" ht="55.5" customHeight="1" x14ac:dyDescent="0.25">
      <c r="B2" s="225" t="s">
        <v>160</v>
      </c>
      <c r="C2" s="226"/>
      <c r="D2" s="226"/>
      <c r="E2" s="226"/>
      <c r="F2" s="226"/>
      <c r="G2" s="226"/>
      <c r="H2" s="227"/>
      <c r="I2" s="196" t="s">
        <v>96</v>
      </c>
      <c r="J2" s="197"/>
    </row>
    <row r="3" spans="2:18" ht="25.5" customHeight="1" x14ac:dyDescent="0.25">
      <c r="B3" s="228" t="s">
        <v>130</v>
      </c>
      <c r="C3" s="229"/>
      <c r="D3" s="229"/>
      <c r="E3" s="229"/>
      <c r="F3" s="229"/>
      <c r="G3" s="229"/>
      <c r="H3" s="230"/>
      <c r="I3" s="198"/>
      <c r="J3" s="199"/>
    </row>
    <row r="4" spans="2:18" ht="25.5" customHeight="1" thickBot="1" x14ac:dyDescent="0.3">
      <c r="B4" s="231" t="s">
        <v>117</v>
      </c>
      <c r="C4" s="232"/>
      <c r="D4" s="232"/>
      <c r="E4" s="232"/>
      <c r="F4" s="232"/>
      <c r="G4" s="232"/>
      <c r="H4" s="233"/>
      <c r="I4" s="200"/>
      <c r="J4" s="201"/>
    </row>
    <row r="5" spans="2:18" ht="27.75" customHeight="1" thickBot="1" x14ac:dyDescent="0.3">
      <c r="B5" s="166" t="s">
        <v>97</v>
      </c>
      <c r="C5" s="202"/>
      <c r="D5" s="203"/>
      <c r="E5" s="166" t="s">
        <v>97</v>
      </c>
      <c r="F5" s="202"/>
      <c r="G5" s="203"/>
      <c r="H5" s="166" t="s">
        <v>97</v>
      </c>
      <c r="I5" s="202"/>
      <c r="J5" s="203"/>
    </row>
    <row r="6" spans="2:18" ht="42.75" customHeight="1" thickBot="1" x14ac:dyDescent="0.3">
      <c r="B6" s="67" t="s">
        <v>8</v>
      </c>
      <c r="C6" s="350"/>
      <c r="D6" s="350"/>
      <c r="E6" s="350"/>
      <c r="F6" s="350"/>
      <c r="G6" s="350"/>
      <c r="H6" s="350"/>
      <c r="I6" s="350"/>
      <c r="J6" s="351"/>
    </row>
    <row r="7" spans="2:18" ht="35.4" thickBot="1" x14ac:dyDescent="0.35">
      <c r="B7" s="66" t="s">
        <v>113</v>
      </c>
      <c r="C7" s="75" t="str">
        <f>'C15_A1'!C7</f>
        <v>DUPONT Candide</v>
      </c>
      <c r="D7" s="208" t="s">
        <v>114</v>
      </c>
      <c r="E7" s="209"/>
      <c r="F7" s="205" t="s">
        <v>116</v>
      </c>
      <c r="G7" s="206"/>
      <c r="H7" s="206"/>
      <c r="I7" s="206"/>
      <c r="J7" s="207"/>
    </row>
    <row r="8" spans="2:18" ht="23.25" customHeight="1" x14ac:dyDescent="0.25">
      <c r="B8" s="167" t="s">
        <v>4</v>
      </c>
      <c r="C8" s="168" t="str">
        <f>'C15_A1'!C8</f>
        <v>Lycée LIVET</v>
      </c>
      <c r="D8" s="169" t="s">
        <v>107</v>
      </c>
      <c r="E8" s="170" t="s">
        <v>115</v>
      </c>
      <c r="F8" s="212"/>
      <c r="G8" s="213"/>
      <c r="H8" s="213"/>
      <c r="I8" s="213"/>
      <c r="J8" s="214"/>
    </row>
    <row r="9" spans="2:18" ht="23.25" customHeight="1" x14ac:dyDescent="0.25">
      <c r="B9" s="167" t="s">
        <v>2</v>
      </c>
      <c r="C9" s="160"/>
      <c r="D9" s="161"/>
      <c r="E9" s="162"/>
      <c r="F9" s="215"/>
      <c r="G9" s="216"/>
      <c r="H9" s="216"/>
      <c r="I9" s="216"/>
      <c r="J9" s="217"/>
    </row>
    <row r="10" spans="2:18" ht="23.25" customHeight="1" x14ac:dyDescent="0.25">
      <c r="B10" s="167" t="s">
        <v>1</v>
      </c>
      <c r="C10" s="160"/>
      <c r="D10" s="161"/>
      <c r="E10" s="162"/>
      <c r="F10" s="215"/>
      <c r="G10" s="216"/>
      <c r="H10" s="216"/>
      <c r="I10" s="216"/>
      <c r="J10" s="217"/>
      <c r="K10" s="42"/>
    </row>
    <row r="11" spans="2:18" ht="23.25" customHeight="1" thickBot="1" x14ac:dyDescent="0.3">
      <c r="B11" s="171" t="s">
        <v>0</v>
      </c>
      <c r="C11" s="163"/>
      <c r="D11" s="164"/>
      <c r="E11" s="165"/>
      <c r="F11" s="218"/>
      <c r="G11" s="219"/>
      <c r="H11" s="219"/>
      <c r="I11" s="219"/>
      <c r="J11" s="220"/>
    </row>
    <row r="12" spans="2:18" ht="24.75" customHeight="1" thickBot="1" x14ac:dyDescent="0.3">
      <c r="B12" s="234" t="s">
        <v>5</v>
      </c>
      <c r="C12" s="235"/>
      <c r="D12" s="137" t="s">
        <v>108</v>
      </c>
      <c r="E12" s="138">
        <v>0</v>
      </c>
      <c r="F12" s="139">
        <v>1</v>
      </c>
      <c r="G12" s="139">
        <v>2</v>
      </c>
      <c r="H12" s="140">
        <v>3</v>
      </c>
      <c r="I12" s="238"/>
      <c r="J12" s="210" t="s">
        <v>140</v>
      </c>
    </row>
    <row r="13" spans="2:18" ht="30" customHeight="1" thickBot="1" x14ac:dyDescent="0.3">
      <c r="B13" s="236" t="s">
        <v>129</v>
      </c>
      <c r="C13" s="237"/>
      <c r="D13" s="159"/>
      <c r="E13" s="58"/>
      <c r="F13" s="58"/>
      <c r="G13" s="58"/>
      <c r="H13" s="59"/>
      <c r="I13" s="239"/>
      <c r="J13" s="211"/>
      <c r="L13" s="240" t="s">
        <v>27</v>
      </c>
      <c r="M13" s="240"/>
      <c r="N13" s="240"/>
      <c r="O13" s="240"/>
      <c r="P13" s="240"/>
      <c r="Q13" s="240"/>
      <c r="R13" s="61" t="s">
        <v>111</v>
      </c>
    </row>
    <row r="14" spans="2:18" ht="39.9" customHeight="1" x14ac:dyDescent="0.25">
      <c r="B14" s="257" t="s">
        <v>35</v>
      </c>
      <c r="C14" s="258"/>
      <c r="D14" s="221" t="s">
        <v>109</v>
      </c>
      <c r="E14" s="52"/>
      <c r="F14" s="50"/>
      <c r="G14" s="50"/>
      <c r="H14" s="51"/>
      <c r="I14" s="70" t="str">
        <f>IF(R14="PB","◄","")</f>
        <v>◄</v>
      </c>
      <c r="J14" s="352"/>
      <c r="L14" s="43" t="str">
        <f>IF(E14&lt;&gt;"",0,"")</f>
        <v/>
      </c>
      <c r="M14" s="44" t="str">
        <f>IF(F14&lt;&gt;"",1,"")</f>
        <v/>
      </c>
      <c r="N14" s="44" t="str">
        <f>IF(G14&lt;&gt;"",2,"")</f>
        <v/>
      </c>
      <c r="O14" s="44" t="str">
        <f>IF(H14&lt;&gt;"",3,"")</f>
        <v/>
      </c>
      <c r="P14" s="44" t="str">
        <f>IF(AND(L14="",M14="",N14="",O14=""),"",SUM(L14:O14))</f>
        <v/>
      </c>
      <c r="Q14" s="45" t="str">
        <f>IF(P14="","",P14)</f>
        <v/>
      </c>
      <c r="R14" s="193" t="str">
        <f>IF(D14="OUI",IF(COUNTBLANK(E14:H14)=3,1,"PB"),IF(D14="NON",IF(COUNTBLANK(E14:H14)=4,0,"PB")))</f>
        <v>PB</v>
      </c>
    </row>
    <row r="15" spans="2:18" ht="75.599999999999994" thickBot="1" x14ac:dyDescent="0.3">
      <c r="B15" s="255"/>
      <c r="C15" s="256"/>
      <c r="D15" s="222"/>
      <c r="E15" s="172" t="s">
        <v>50</v>
      </c>
      <c r="F15" s="173" t="s">
        <v>127</v>
      </c>
      <c r="G15" s="173" t="s">
        <v>128</v>
      </c>
      <c r="H15" s="174" t="s">
        <v>92</v>
      </c>
      <c r="I15" s="71"/>
      <c r="J15" s="353"/>
      <c r="L15" s="43"/>
      <c r="M15" s="44"/>
      <c r="N15" s="44"/>
      <c r="O15" s="44"/>
      <c r="P15" s="44"/>
      <c r="Q15" s="45"/>
      <c r="R15" s="193"/>
    </row>
    <row r="16" spans="2:18" ht="39.9" customHeight="1" x14ac:dyDescent="0.25">
      <c r="B16" s="253" t="s">
        <v>36</v>
      </c>
      <c r="C16" s="254"/>
      <c r="D16" s="221" t="s">
        <v>109</v>
      </c>
      <c r="E16" s="52"/>
      <c r="F16" s="53"/>
      <c r="G16" s="53"/>
      <c r="H16" s="54"/>
      <c r="I16" s="70" t="str">
        <f>IF(R16="PB","◄","")</f>
        <v>◄</v>
      </c>
      <c r="J16" s="352"/>
      <c r="L16" s="43" t="str">
        <f>IF(E16&lt;&gt;"",0,"")</f>
        <v/>
      </c>
      <c r="M16" s="44" t="str">
        <f>IF(F16&lt;&gt;"",1,"")</f>
        <v/>
      </c>
      <c r="N16" s="44" t="str">
        <f>IF(G16&lt;&gt;"",2,"")</f>
        <v/>
      </c>
      <c r="O16" s="44" t="str">
        <f t="shared" ref="O16:O20" si="0">IF(H16&lt;&gt;"",3,"")</f>
        <v/>
      </c>
      <c r="P16" s="44" t="str">
        <f t="shared" ref="P16:P20" si="1">IF(AND(L16="",M16="",N16="",O16=""),"",SUM(L16:O16))</f>
        <v/>
      </c>
      <c r="Q16" s="45" t="str">
        <f t="shared" ref="Q16:Q26" si="2">IF(P16="","",P16)</f>
        <v/>
      </c>
      <c r="R16" s="193" t="str">
        <f>IF(D16="OUI",IF(COUNTBLANK(E16:H16)=3,1,"PB"),IF(D16="NON",IF(COUNTBLANK(E16:H16)=4,0,"PB")))</f>
        <v>PB</v>
      </c>
    </row>
    <row r="17" spans="2:18" ht="60.6" thickBot="1" x14ac:dyDescent="0.3">
      <c r="B17" s="257"/>
      <c r="C17" s="258"/>
      <c r="D17" s="222"/>
      <c r="E17" s="175" t="s">
        <v>126</v>
      </c>
      <c r="F17" s="176" t="s">
        <v>93</v>
      </c>
      <c r="G17" s="176" t="s">
        <v>95</v>
      </c>
      <c r="H17" s="177" t="s">
        <v>94</v>
      </c>
      <c r="I17" s="71"/>
      <c r="J17" s="353"/>
      <c r="L17" s="43"/>
      <c r="M17" s="44"/>
      <c r="N17" s="44"/>
      <c r="O17" s="44"/>
      <c r="P17" s="44"/>
      <c r="Q17" s="45"/>
      <c r="R17" s="193"/>
    </row>
    <row r="18" spans="2:18" ht="39.9" customHeight="1" x14ac:dyDescent="0.25">
      <c r="B18" s="253" t="s">
        <v>37</v>
      </c>
      <c r="C18" s="254"/>
      <c r="D18" s="221" t="s">
        <v>109</v>
      </c>
      <c r="E18" s="52"/>
      <c r="F18" s="53"/>
      <c r="G18" s="53"/>
      <c r="H18" s="54"/>
      <c r="I18" s="70" t="str">
        <f>IF(R18="PB","◄","")</f>
        <v>◄</v>
      </c>
      <c r="J18" s="352"/>
      <c r="L18" s="43" t="str">
        <f>IF(E18&lt;&gt;"",0,"")</f>
        <v/>
      </c>
      <c r="M18" s="44" t="str">
        <f>IF(F18&lt;&gt;"",1,"")</f>
        <v/>
      </c>
      <c r="N18" s="44" t="str">
        <f>IF(G18&lt;&gt;"",2,"")</f>
        <v/>
      </c>
      <c r="O18" s="44" t="str">
        <f t="shared" si="0"/>
        <v/>
      </c>
      <c r="P18" s="44" t="str">
        <f t="shared" si="1"/>
        <v/>
      </c>
      <c r="Q18" s="45" t="str">
        <f t="shared" si="2"/>
        <v/>
      </c>
      <c r="R18" s="193" t="str">
        <f t="shared" ref="R18" si="3">IF(D18="OUI",IF(COUNTBLANK(E18:H18)=3,1,"PB"),IF(D18="NON",IF(COUNTBLANK(E18:H18)=4,0,"PB")))</f>
        <v>PB</v>
      </c>
    </row>
    <row r="19" spans="2:18" ht="87.75" customHeight="1" thickBot="1" x14ac:dyDescent="0.3">
      <c r="B19" s="255"/>
      <c r="C19" s="256"/>
      <c r="D19" s="222"/>
      <c r="E19" s="172" t="s">
        <v>88</v>
      </c>
      <c r="F19" s="173" t="s">
        <v>91</v>
      </c>
      <c r="G19" s="173" t="s">
        <v>90</v>
      </c>
      <c r="H19" s="174" t="s">
        <v>89</v>
      </c>
      <c r="I19" s="71"/>
      <c r="J19" s="353"/>
      <c r="L19" s="43"/>
      <c r="M19" s="44"/>
      <c r="N19" s="44"/>
      <c r="O19" s="44"/>
      <c r="P19" s="44"/>
      <c r="Q19" s="45"/>
      <c r="R19" s="193"/>
    </row>
    <row r="20" spans="2:18" ht="39.9" customHeight="1" x14ac:dyDescent="0.25">
      <c r="B20" s="253" t="s">
        <v>38</v>
      </c>
      <c r="C20" s="254"/>
      <c r="D20" s="221" t="s">
        <v>109</v>
      </c>
      <c r="E20" s="52"/>
      <c r="F20" s="53"/>
      <c r="G20" s="53"/>
      <c r="H20" s="54"/>
      <c r="I20" s="70" t="str">
        <f>IF(R20="PB","◄","")</f>
        <v>◄</v>
      </c>
      <c r="J20" s="352"/>
      <c r="L20" s="43" t="str">
        <f>IF(E20&lt;&gt;"",0,"")</f>
        <v/>
      </c>
      <c r="M20" s="44" t="str">
        <f>IF(F20&lt;&gt;"",1,"")</f>
        <v/>
      </c>
      <c r="N20" s="44" t="str">
        <f>IF(G20&lt;&gt;"",2,"")</f>
        <v/>
      </c>
      <c r="O20" s="44" t="str">
        <f t="shared" si="0"/>
        <v/>
      </c>
      <c r="P20" s="44" t="str">
        <f t="shared" si="1"/>
        <v/>
      </c>
      <c r="Q20" s="45" t="str">
        <f t="shared" si="2"/>
        <v/>
      </c>
      <c r="R20" s="193" t="str">
        <f t="shared" ref="R20" si="4">IF(D20="OUI",IF(COUNTBLANK(E20:H20)=3,1,"PB"),IF(D20="NON",IF(COUNTBLANK(E20:H20)=4,0,"PB")))</f>
        <v>PB</v>
      </c>
    </row>
    <row r="21" spans="2:18" ht="54" customHeight="1" thickBot="1" x14ac:dyDescent="0.3">
      <c r="B21" s="255"/>
      <c r="C21" s="256"/>
      <c r="D21" s="222"/>
      <c r="E21" s="181" t="s">
        <v>84</v>
      </c>
      <c r="F21" s="182" t="s">
        <v>85</v>
      </c>
      <c r="G21" s="182" t="s">
        <v>86</v>
      </c>
      <c r="H21" s="183" t="s">
        <v>87</v>
      </c>
      <c r="I21" s="71"/>
      <c r="J21" s="353"/>
      <c r="L21" s="43"/>
      <c r="M21" s="44"/>
      <c r="N21" s="44"/>
      <c r="O21" s="44"/>
      <c r="P21" s="44"/>
      <c r="Q21" s="45"/>
      <c r="R21" s="193"/>
    </row>
    <row r="22" spans="2:18" ht="39.9" customHeight="1" x14ac:dyDescent="0.25">
      <c r="B22" s="253" t="s">
        <v>39</v>
      </c>
      <c r="C22" s="254"/>
      <c r="D22" s="221" t="s">
        <v>109</v>
      </c>
      <c r="E22" s="52"/>
      <c r="F22" s="53"/>
      <c r="G22" s="53"/>
      <c r="H22" s="54"/>
      <c r="I22" s="70" t="str">
        <f>IF(R22="PB","◄","")</f>
        <v>◄</v>
      </c>
      <c r="J22" s="352"/>
      <c r="L22" s="43" t="str">
        <f>IF(E22&lt;&gt;"",0,"")</f>
        <v/>
      </c>
      <c r="M22" s="44" t="str">
        <f>IF(F22&lt;&gt;"",1,"")</f>
        <v/>
      </c>
      <c r="N22" s="44" t="str">
        <f>IF(G22&lt;&gt;"",2,"")</f>
        <v/>
      </c>
      <c r="O22" s="44" t="str">
        <f t="shared" ref="O22:O26" si="5">IF(H22&lt;&gt;"",3,"")</f>
        <v/>
      </c>
      <c r="P22" s="44" t="str">
        <f t="shared" ref="P22:P26" si="6">IF(AND(L22="",M22="",N22="",O22=""),"",SUM(L22:O22))</f>
        <v/>
      </c>
      <c r="Q22" s="45" t="str">
        <f t="shared" si="2"/>
        <v/>
      </c>
      <c r="R22" s="193" t="str">
        <f t="shared" ref="R22" si="7">IF(D22="OUI",IF(COUNTBLANK(E22:H22)=3,1,"PB"),IF(D22="NON",IF(COUNTBLANK(E22:H22)=4,0,"PB")))</f>
        <v>PB</v>
      </c>
    </row>
    <row r="23" spans="2:18" ht="75.599999999999994" thickBot="1" x14ac:dyDescent="0.3">
      <c r="B23" s="255"/>
      <c r="C23" s="256"/>
      <c r="D23" s="222"/>
      <c r="E23" s="172" t="s">
        <v>80</v>
      </c>
      <c r="F23" s="173" t="s">
        <v>81</v>
      </c>
      <c r="G23" s="173" t="s">
        <v>82</v>
      </c>
      <c r="H23" s="174" t="s">
        <v>83</v>
      </c>
      <c r="I23" s="71"/>
      <c r="J23" s="353"/>
      <c r="L23" s="43"/>
      <c r="M23" s="44"/>
      <c r="N23" s="44"/>
      <c r="O23" s="44"/>
      <c r="P23" s="44"/>
      <c r="Q23" s="45"/>
      <c r="R23" s="193"/>
    </row>
    <row r="24" spans="2:18" ht="39.9" customHeight="1" x14ac:dyDescent="0.25">
      <c r="B24" s="253" t="s">
        <v>125</v>
      </c>
      <c r="C24" s="254"/>
      <c r="D24" s="221" t="s">
        <v>109</v>
      </c>
      <c r="E24" s="52"/>
      <c r="F24" s="53"/>
      <c r="G24" s="53"/>
      <c r="H24" s="54"/>
      <c r="I24" s="70" t="str">
        <f>IF(R24="PB","◄","")</f>
        <v>◄</v>
      </c>
      <c r="J24" s="352"/>
      <c r="L24" s="43" t="str">
        <f>IF(E24&lt;&gt;"",0,"")</f>
        <v/>
      </c>
      <c r="M24" s="44" t="str">
        <f>IF(F24&lt;&gt;"",1,"")</f>
        <v/>
      </c>
      <c r="N24" s="44" t="str">
        <f>IF(G24&lt;&gt;"",2,"")</f>
        <v/>
      </c>
      <c r="O24" s="44" t="str">
        <f t="shared" si="5"/>
        <v/>
      </c>
      <c r="P24" s="44" t="str">
        <f t="shared" si="6"/>
        <v/>
      </c>
      <c r="Q24" s="45" t="str">
        <f t="shared" si="2"/>
        <v/>
      </c>
      <c r="R24" s="193" t="str">
        <f t="shared" ref="R24" si="8">IF(D24="OUI",IF(COUNTBLANK(E24:H24)=3,1,"PB"),IF(D24="NON",IF(COUNTBLANK(E24:H24)=4,0,"PB")))</f>
        <v>PB</v>
      </c>
    </row>
    <row r="25" spans="2:18" ht="60.6" thickBot="1" x14ac:dyDescent="0.3">
      <c r="B25" s="255"/>
      <c r="C25" s="256"/>
      <c r="D25" s="222"/>
      <c r="E25" s="172" t="s">
        <v>76</v>
      </c>
      <c r="F25" s="173" t="s">
        <v>77</v>
      </c>
      <c r="G25" s="173" t="s">
        <v>78</v>
      </c>
      <c r="H25" s="174" t="s">
        <v>79</v>
      </c>
      <c r="I25" s="71"/>
      <c r="J25" s="353"/>
      <c r="L25" s="43"/>
      <c r="M25" s="44"/>
      <c r="N25" s="44"/>
      <c r="O25" s="44"/>
      <c r="P25" s="44"/>
      <c r="Q25" s="45"/>
      <c r="R25" s="193"/>
    </row>
    <row r="26" spans="2:18" ht="39.9" customHeight="1" x14ac:dyDescent="0.25">
      <c r="B26" s="249" t="s">
        <v>6</v>
      </c>
      <c r="C26" s="250"/>
      <c r="D26" s="221" t="s">
        <v>109</v>
      </c>
      <c r="E26" s="52"/>
      <c r="F26" s="53"/>
      <c r="G26" s="53"/>
      <c r="H26" s="54"/>
      <c r="I26" s="70" t="str">
        <f>IF(R26="PB","◄","")</f>
        <v>◄</v>
      </c>
      <c r="J26" s="352"/>
      <c r="L26" s="43" t="str">
        <f>IF(E26&lt;&gt;"",0,"")</f>
        <v/>
      </c>
      <c r="M26" s="44" t="str">
        <f>IF(F26&lt;&gt;"",1,"")</f>
        <v/>
      </c>
      <c r="N26" s="44" t="str">
        <f>IF(G26&lt;&gt;"",2,"")</f>
        <v/>
      </c>
      <c r="O26" s="44" t="str">
        <f t="shared" si="5"/>
        <v/>
      </c>
      <c r="P26" s="44" t="str">
        <f t="shared" si="6"/>
        <v/>
      </c>
      <c r="Q26" s="45" t="str">
        <f t="shared" si="2"/>
        <v/>
      </c>
      <c r="R26" s="193" t="str">
        <f>IF(D26="OUI",IF(COUNTBLANK(E26:H26)=3,1,"PB"),IF(D26="NON",IF(COUNTBLANK(E26:H26)=4,0,"PB")))</f>
        <v>PB</v>
      </c>
    </row>
    <row r="27" spans="2:18" ht="145.5" customHeight="1" thickBot="1" x14ac:dyDescent="0.3">
      <c r="B27" s="251"/>
      <c r="C27" s="252"/>
      <c r="D27" s="222"/>
      <c r="E27" s="172" t="s">
        <v>73</v>
      </c>
      <c r="F27" s="173" t="s">
        <v>163</v>
      </c>
      <c r="G27" s="173" t="s">
        <v>74</v>
      </c>
      <c r="H27" s="174" t="s">
        <v>75</v>
      </c>
      <c r="I27" s="71"/>
      <c r="J27" s="353"/>
      <c r="L27" s="43"/>
      <c r="M27" s="44"/>
      <c r="N27" s="44"/>
      <c r="O27" s="44"/>
      <c r="P27" s="44"/>
      <c r="Q27" s="45"/>
      <c r="R27" s="193"/>
    </row>
    <row r="28" spans="2:18" ht="21" customHeight="1" x14ac:dyDescent="0.25">
      <c r="B28" s="204" t="s">
        <v>112</v>
      </c>
      <c r="C28" s="204"/>
      <c r="D28" s="204"/>
      <c r="E28" s="204"/>
      <c r="F28" s="204"/>
      <c r="G28" s="204"/>
      <c r="H28" s="204"/>
      <c r="I28" s="204"/>
    </row>
  </sheetData>
  <sheetProtection sheet="1" objects="1" scenarios="1" selectLockedCells="1"/>
  <mergeCells count="45">
    <mergeCell ref="C6:J6"/>
    <mergeCell ref="D7:E7"/>
    <mergeCell ref="F7:J7"/>
    <mergeCell ref="F8:J11"/>
    <mergeCell ref="B12:C12"/>
    <mergeCell ref="I12:I13"/>
    <mergeCell ref="J12:J13"/>
    <mergeCell ref="B13:C13"/>
    <mergeCell ref="B2:H2"/>
    <mergeCell ref="I2:J4"/>
    <mergeCell ref="B3:H3"/>
    <mergeCell ref="B4:H4"/>
    <mergeCell ref="C5:D5"/>
    <mergeCell ref="F5:G5"/>
    <mergeCell ref="I5:J5"/>
    <mergeCell ref="R14:R15"/>
    <mergeCell ref="B18:C19"/>
    <mergeCell ref="D18:D19"/>
    <mergeCell ref="J18:J19"/>
    <mergeCell ref="R18:R19"/>
    <mergeCell ref="B16:C17"/>
    <mergeCell ref="D16:D17"/>
    <mergeCell ref="J16:J17"/>
    <mergeCell ref="R16:R17"/>
    <mergeCell ref="L13:Q13"/>
    <mergeCell ref="B14:C15"/>
    <mergeCell ref="D14:D15"/>
    <mergeCell ref="J14:J15"/>
    <mergeCell ref="B20:C21"/>
    <mergeCell ref="D20:D21"/>
    <mergeCell ref="J20:J21"/>
    <mergeCell ref="R20:R21"/>
    <mergeCell ref="B22:C23"/>
    <mergeCell ref="D22:D23"/>
    <mergeCell ref="J22:J23"/>
    <mergeCell ref="R22:R23"/>
    <mergeCell ref="B28:I28"/>
    <mergeCell ref="B24:C25"/>
    <mergeCell ref="D24:D25"/>
    <mergeCell ref="J24:J25"/>
    <mergeCell ref="R24:R25"/>
    <mergeCell ref="B26:C27"/>
    <mergeCell ref="D26:D27"/>
    <mergeCell ref="J26:J27"/>
    <mergeCell ref="R26:R27"/>
  </mergeCells>
  <conditionalFormatting sqref="D14:D27">
    <cfRule type="containsText" dxfId="61" priority="9" operator="containsText" text="NON">
      <formula>NOT(ISERROR(SEARCH("NON",D14)))</formula>
    </cfRule>
    <cfRule type="containsText" dxfId="60" priority="10" operator="containsText" text="OUI">
      <formula>NOT(ISERROR(SEARCH("OUI",D14)))</formula>
    </cfRule>
    <cfRule type="containsText" dxfId="59" priority="11" operator="containsText" text="Obligatoire">
      <formula>NOT(ISERROR(SEARCH("Obligatoire",D14)))</formula>
    </cfRule>
  </conditionalFormatting>
  <conditionalFormatting sqref="I14">
    <cfRule type="containsText" dxfId="58" priority="8" operator="containsText" text="◄">
      <formula>NOT(ISERROR(SEARCH("◄",I14)))</formula>
    </cfRule>
  </conditionalFormatting>
  <conditionalFormatting sqref="I16">
    <cfRule type="containsText" dxfId="57" priority="7" operator="containsText" text="◄">
      <formula>NOT(ISERROR(SEARCH("◄",I16)))</formula>
    </cfRule>
  </conditionalFormatting>
  <conditionalFormatting sqref="I18">
    <cfRule type="containsText" dxfId="56" priority="2" operator="containsText" text="◄">
      <formula>NOT(ISERROR(SEARCH("◄",I18)))</formula>
    </cfRule>
  </conditionalFormatting>
  <conditionalFormatting sqref="I20">
    <cfRule type="containsText" dxfId="55" priority="1" operator="containsText" text="◄">
      <formula>NOT(ISERROR(SEARCH("◄",I20)))</formula>
    </cfRule>
  </conditionalFormatting>
  <conditionalFormatting sqref="I22">
    <cfRule type="containsText" dxfId="54" priority="5" operator="containsText" text="◄">
      <formula>NOT(ISERROR(SEARCH("◄",I22)))</formula>
    </cfRule>
  </conditionalFormatting>
  <conditionalFormatting sqref="I24">
    <cfRule type="containsText" dxfId="53" priority="4" operator="containsText" text="◄">
      <formula>NOT(ISERROR(SEARCH("◄",I24)))</formula>
    </cfRule>
  </conditionalFormatting>
  <conditionalFormatting sqref="I26">
    <cfRule type="containsText" dxfId="52" priority="3" operator="containsText" text="◄">
      <formula>NOT(ISERROR(SEARCH("◄",I26)))</formula>
    </cfRule>
  </conditionalFormatting>
  <dataValidations count="1">
    <dataValidation type="list" allowBlank="1" showInputMessage="1" showErrorMessage="1" sqref="D14:D27" xr:uid="{00000000-0002-0000-1100-000000000000}">
      <formula1>"OUI,NON"</formula1>
    </dataValidation>
  </dataValidations>
  <printOptions horizontalCentered="1"/>
  <pageMargins left="0.27559055118110237" right="0.35433070866141736" top="0.27559055118110237" bottom="0.15748031496062992" header="0.23622047244094491" footer="0.19685039370078741"/>
  <pageSetup paperSize="9" scale="4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1100-000001000000}">
          <x14:formula1>
            <xm:f>DÉBUT!$C$16:$C$20</xm:f>
          </x14:formula1>
          <xm:sqref>C5:D5 F5:G5 I5:J5</xm:sqref>
        </x14:dataValidation>
      </x14:dataValidations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rgb="FFFFC000"/>
    <pageSetUpPr fitToPage="1"/>
  </sheetPr>
  <dimension ref="B1:R28"/>
  <sheetViews>
    <sheetView zoomScale="55" zoomScaleNormal="55" workbookViewId="0">
      <selection activeCell="E14" sqref="E14"/>
    </sheetView>
  </sheetViews>
  <sheetFormatPr baseColWidth="10" defaultColWidth="11.44140625" defaultRowHeight="13.8" x14ac:dyDescent="0.25"/>
  <cols>
    <col min="1" max="1" width="1.88671875" style="41" customWidth="1"/>
    <col min="2" max="2" width="26.109375" style="41" customWidth="1"/>
    <col min="3" max="3" width="37" style="41" customWidth="1"/>
    <col min="4" max="4" width="16.109375" style="41" customWidth="1"/>
    <col min="5" max="8" width="34.109375" style="41" customWidth="1"/>
    <col min="9" max="9" width="4.5546875" style="41" customWidth="1"/>
    <col min="10" max="10" width="73.33203125" style="41" customWidth="1"/>
    <col min="11" max="11" width="5.109375" style="41" customWidth="1"/>
    <col min="12" max="16" width="2.33203125" style="41" hidden="1" customWidth="1"/>
    <col min="17" max="17" width="3.6640625" style="41" hidden="1" customWidth="1"/>
    <col min="18" max="18" width="4.44140625" style="41" hidden="1" customWidth="1"/>
    <col min="19" max="16384" width="11.44140625" style="41"/>
  </cols>
  <sheetData>
    <row r="1" spans="2:18" ht="6" customHeight="1" thickBot="1" x14ac:dyDescent="0.3"/>
    <row r="2" spans="2:18" ht="55.5" customHeight="1" x14ac:dyDescent="0.25">
      <c r="B2" s="225" t="s">
        <v>160</v>
      </c>
      <c r="C2" s="226"/>
      <c r="D2" s="226"/>
      <c r="E2" s="226"/>
      <c r="F2" s="226"/>
      <c r="G2" s="226"/>
      <c r="H2" s="227"/>
      <c r="I2" s="196" t="s">
        <v>96</v>
      </c>
      <c r="J2" s="197"/>
    </row>
    <row r="3" spans="2:18" ht="25.5" customHeight="1" x14ac:dyDescent="0.25">
      <c r="B3" s="228" t="s">
        <v>130</v>
      </c>
      <c r="C3" s="229"/>
      <c r="D3" s="229"/>
      <c r="E3" s="229"/>
      <c r="F3" s="229"/>
      <c r="G3" s="229"/>
      <c r="H3" s="230"/>
      <c r="I3" s="198"/>
      <c r="J3" s="199"/>
    </row>
    <row r="4" spans="2:18" ht="25.5" customHeight="1" thickBot="1" x14ac:dyDescent="0.3">
      <c r="B4" s="231" t="s">
        <v>118</v>
      </c>
      <c r="C4" s="232"/>
      <c r="D4" s="232"/>
      <c r="E4" s="232"/>
      <c r="F4" s="232"/>
      <c r="G4" s="232"/>
      <c r="H4" s="233"/>
      <c r="I4" s="200"/>
      <c r="J4" s="201"/>
    </row>
    <row r="5" spans="2:18" ht="27.75" customHeight="1" thickBot="1" x14ac:dyDescent="0.3">
      <c r="B5" s="166" t="s">
        <v>97</v>
      </c>
      <c r="C5" s="202"/>
      <c r="D5" s="203"/>
      <c r="E5" s="166" t="s">
        <v>97</v>
      </c>
      <c r="F5" s="202"/>
      <c r="G5" s="203"/>
      <c r="H5" s="166" t="s">
        <v>97</v>
      </c>
      <c r="I5" s="202"/>
      <c r="J5" s="203"/>
    </row>
    <row r="6" spans="2:18" ht="42.75" customHeight="1" thickBot="1" x14ac:dyDescent="0.3">
      <c r="B6" s="67" t="s">
        <v>8</v>
      </c>
      <c r="C6" s="350"/>
      <c r="D6" s="350"/>
      <c r="E6" s="350"/>
      <c r="F6" s="350"/>
      <c r="G6" s="350"/>
      <c r="H6" s="350"/>
      <c r="I6" s="350"/>
      <c r="J6" s="351"/>
    </row>
    <row r="7" spans="2:18" ht="35.4" thickBot="1" x14ac:dyDescent="0.35">
      <c r="B7" s="66" t="s">
        <v>113</v>
      </c>
      <c r="C7" s="75" t="str">
        <f>'C15_A1'!C7</f>
        <v>DUPONT Candide</v>
      </c>
      <c r="D7" s="208" t="s">
        <v>114</v>
      </c>
      <c r="E7" s="209"/>
      <c r="F7" s="205" t="s">
        <v>116</v>
      </c>
      <c r="G7" s="206"/>
      <c r="H7" s="206"/>
      <c r="I7" s="206"/>
      <c r="J7" s="207"/>
    </row>
    <row r="8" spans="2:18" ht="23.25" customHeight="1" x14ac:dyDescent="0.25">
      <c r="B8" s="167" t="s">
        <v>4</v>
      </c>
      <c r="C8" s="168" t="str">
        <f>'C15_A1'!C8</f>
        <v>Lycée LIVET</v>
      </c>
      <c r="D8" s="169" t="s">
        <v>107</v>
      </c>
      <c r="E8" s="170" t="s">
        <v>115</v>
      </c>
      <c r="F8" s="212"/>
      <c r="G8" s="213"/>
      <c r="H8" s="213"/>
      <c r="I8" s="213"/>
      <c r="J8" s="214"/>
    </row>
    <row r="9" spans="2:18" ht="23.25" customHeight="1" x14ac:dyDescent="0.25">
      <c r="B9" s="167" t="s">
        <v>2</v>
      </c>
      <c r="C9" s="160"/>
      <c r="D9" s="161"/>
      <c r="E9" s="162"/>
      <c r="F9" s="215"/>
      <c r="G9" s="216"/>
      <c r="H9" s="216"/>
      <c r="I9" s="216"/>
      <c r="J9" s="217"/>
    </row>
    <row r="10" spans="2:18" ht="23.25" customHeight="1" x14ac:dyDescent="0.25">
      <c r="B10" s="167" t="s">
        <v>1</v>
      </c>
      <c r="C10" s="160"/>
      <c r="D10" s="161"/>
      <c r="E10" s="162"/>
      <c r="F10" s="215"/>
      <c r="G10" s="216"/>
      <c r="H10" s="216"/>
      <c r="I10" s="216"/>
      <c r="J10" s="217"/>
      <c r="K10" s="42"/>
    </row>
    <row r="11" spans="2:18" ht="23.25" customHeight="1" thickBot="1" x14ac:dyDescent="0.3">
      <c r="B11" s="171" t="s">
        <v>0</v>
      </c>
      <c r="C11" s="163"/>
      <c r="D11" s="164"/>
      <c r="E11" s="165"/>
      <c r="F11" s="218"/>
      <c r="G11" s="219"/>
      <c r="H11" s="219"/>
      <c r="I11" s="219"/>
      <c r="J11" s="220"/>
    </row>
    <row r="12" spans="2:18" ht="24.75" customHeight="1" thickBot="1" x14ac:dyDescent="0.3">
      <c r="B12" s="234" t="s">
        <v>5</v>
      </c>
      <c r="C12" s="235"/>
      <c r="D12" s="137" t="s">
        <v>108</v>
      </c>
      <c r="E12" s="138">
        <v>0</v>
      </c>
      <c r="F12" s="139">
        <v>1</v>
      </c>
      <c r="G12" s="139">
        <v>2</v>
      </c>
      <c r="H12" s="140">
        <v>3</v>
      </c>
      <c r="I12" s="238"/>
      <c r="J12" s="210" t="s">
        <v>140</v>
      </c>
    </row>
    <row r="13" spans="2:18" ht="30" customHeight="1" thickBot="1" x14ac:dyDescent="0.3">
      <c r="B13" s="236" t="s">
        <v>129</v>
      </c>
      <c r="C13" s="237"/>
      <c r="D13" s="159"/>
      <c r="E13" s="58"/>
      <c r="F13" s="58"/>
      <c r="G13" s="58"/>
      <c r="H13" s="59"/>
      <c r="I13" s="239"/>
      <c r="J13" s="211"/>
      <c r="L13" s="240" t="s">
        <v>27</v>
      </c>
      <c r="M13" s="240"/>
      <c r="N13" s="240"/>
      <c r="O13" s="240"/>
      <c r="P13" s="240"/>
      <c r="Q13" s="240"/>
      <c r="R13" s="61" t="s">
        <v>111</v>
      </c>
    </row>
    <row r="14" spans="2:18" ht="39.9" customHeight="1" x14ac:dyDescent="0.25">
      <c r="B14" s="257" t="s">
        <v>35</v>
      </c>
      <c r="C14" s="258"/>
      <c r="D14" s="221" t="s">
        <v>109</v>
      </c>
      <c r="E14" s="141"/>
      <c r="F14" s="142"/>
      <c r="G14" s="142"/>
      <c r="H14" s="124"/>
      <c r="I14" s="70" t="str">
        <f>IF(R14="PB","◄","")</f>
        <v>◄</v>
      </c>
      <c r="J14" s="352"/>
      <c r="L14" s="43" t="str">
        <f>IF(E14&lt;&gt;"",0,"")</f>
        <v/>
      </c>
      <c r="M14" s="44" t="str">
        <f>IF(F14&lt;&gt;"",1,"")</f>
        <v/>
      </c>
      <c r="N14" s="44" t="str">
        <f>IF(G14&lt;&gt;"",2,"")</f>
        <v/>
      </c>
      <c r="O14" s="44" t="str">
        <f>IF(H14&lt;&gt;"",3,"")</f>
        <v/>
      </c>
      <c r="P14" s="44" t="str">
        <f>IF(AND(L14="",M14="",N14="",O14=""),"",SUM(L14:O14))</f>
        <v/>
      </c>
      <c r="Q14" s="45" t="str">
        <f>IF(P14="","",P14)</f>
        <v/>
      </c>
      <c r="R14" s="193" t="str">
        <f>IF(D14="OUI",IF(COUNTBLANK(E14:H14)=3,1,"PB"),IF(D14="NON",IF(COUNTBLANK(E14:H14)=4,0,"PB")))</f>
        <v>PB</v>
      </c>
    </row>
    <row r="15" spans="2:18" ht="75.599999999999994" thickBot="1" x14ac:dyDescent="0.3">
      <c r="B15" s="255"/>
      <c r="C15" s="256"/>
      <c r="D15" s="222"/>
      <c r="E15" s="172" t="s">
        <v>50</v>
      </c>
      <c r="F15" s="173" t="s">
        <v>127</v>
      </c>
      <c r="G15" s="173" t="s">
        <v>128</v>
      </c>
      <c r="H15" s="174" t="s">
        <v>92</v>
      </c>
      <c r="I15" s="71"/>
      <c r="J15" s="353"/>
      <c r="L15" s="43"/>
      <c r="M15" s="44"/>
      <c r="N15" s="44"/>
      <c r="O15" s="44"/>
      <c r="P15" s="44"/>
      <c r="Q15" s="45"/>
      <c r="R15" s="193"/>
    </row>
    <row r="16" spans="2:18" ht="39.9" customHeight="1" x14ac:dyDescent="0.25">
      <c r="B16" s="253" t="s">
        <v>36</v>
      </c>
      <c r="C16" s="254"/>
      <c r="D16" s="221" t="s">
        <v>109</v>
      </c>
      <c r="E16" s="141"/>
      <c r="F16" s="143"/>
      <c r="G16" s="143"/>
      <c r="H16" s="144"/>
      <c r="I16" s="70" t="str">
        <f>IF(R16="PB","◄","")</f>
        <v>◄</v>
      </c>
      <c r="J16" s="352"/>
      <c r="L16" s="43" t="str">
        <f>IF(E16&lt;&gt;"",0,"")</f>
        <v/>
      </c>
      <c r="M16" s="44" t="str">
        <f>IF(F16&lt;&gt;"",1,"")</f>
        <v/>
      </c>
      <c r="N16" s="44" t="str">
        <f>IF(G16&lt;&gt;"",2,"")</f>
        <v/>
      </c>
      <c r="O16" s="44" t="str">
        <f t="shared" ref="O16:O20" si="0">IF(H16&lt;&gt;"",3,"")</f>
        <v/>
      </c>
      <c r="P16" s="44" t="str">
        <f t="shared" ref="P16:P20" si="1">IF(AND(L16="",M16="",N16="",O16=""),"",SUM(L16:O16))</f>
        <v/>
      </c>
      <c r="Q16" s="45" t="str">
        <f t="shared" ref="Q16:Q26" si="2">IF(P16="","",P16)</f>
        <v/>
      </c>
      <c r="R16" s="193" t="str">
        <f>IF(D16="OUI",IF(COUNTBLANK(E16:H16)=3,1,"PB"),IF(D16="NON",IF(COUNTBLANK(E16:H16)=4,0,"PB")))</f>
        <v>PB</v>
      </c>
    </row>
    <row r="17" spans="2:18" ht="60.6" thickBot="1" x14ac:dyDescent="0.3">
      <c r="B17" s="257"/>
      <c r="C17" s="258"/>
      <c r="D17" s="222"/>
      <c r="E17" s="175" t="s">
        <v>126</v>
      </c>
      <c r="F17" s="176" t="s">
        <v>93</v>
      </c>
      <c r="G17" s="176" t="s">
        <v>95</v>
      </c>
      <c r="H17" s="177" t="s">
        <v>94</v>
      </c>
      <c r="I17" s="71"/>
      <c r="J17" s="353"/>
      <c r="L17" s="43"/>
      <c r="M17" s="44"/>
      <c r="N17" s="44"/>
      <c r="O17" s="44"/>
      <c r="P17" s="44"/>
      <c r="Q17" s="45"/>
      <c r="R17" s="193"/>
    </row>
    <row r="18" spans="2:18" ht="39.9" customHeight="1" x14ac:dyDescent="0.25">
      <c r="B18" s="253" t="s">
        <v>37</v>
      </c>
      <c r="C18" s="254"/>
      <c r="D18" s="221" t="s">
        <v>109</v>
      </c>
      <c r="E18" s="141"/>
      <c r="F18" s="143"/>
      <c r="G18" s="143"/>
      <c r="H18" s="144"/>
      <c r="I18" s="70" t="str">
        <f>IF(R18="PB","◄","")</f>
        <v>◄</v>
      </c>
      <c r="J18" s="352"/>
      <c r="L18" s="43" t="str">
        <f>IF(E18&lt;&gt;"",0,"")</f>
        <v/>
      </c>
      <c r="M18" s="44" t="str">
        <f>IF(F18&lt;&gt;"",1,"")</f>
        <v/>
      </c>
      <c r="N18" s="44" t="str">
        <f>IF(G18&lt;&gt;"",2,"")</f>
        <v/>
      </c>
      <c r="O18" s="44" t="str">
        <f t="shared" si="0"/>
        <v/>
      </c>
      <c r="P18" s="44" t="str">
        <f t="shared" si="1"/>
        <v/>
      </c>
      <c r="Q18" s="45" t="str">
        <f t="shared" si="2"/>
        <v/>
      </c>
      <c r="R18" s="193" t="str">
        <f t="shared" ref="R18" si="3">IF(D18="OUI",IF(COUNTBLANK(E18:H18)=3,1,"PB"),IF(D18="NON",IF(COUNTBLANK(E18:H18)=4,0,"PB")))</f>
        <v>PB</v>
      </c>
    </row>
    <row r="19" spans="2:18" ht="84.75" customHeight="1" thickBot="1" x14ac:dyDescent="0.3">
      <c r="B19" s="255"/>
      <c r="C19" s="256"/>
      <c r="D19" s="222"/>
      <c r="E19" s="172" t="s">
        <v>88</v>
      </c>
      <c r="F19" s="173" t="s">
        <v>91</v>
      </c>
      <c r="G19" s="173" t="s">
        <v>90</v>
      </c>
      <c r="H19" s="174" t="s">
        <v>89</v>
      </c>
      <c r="I19" s="71"/>
      <c r="J19" s="353"/>
      <c r="L19" s="43"/>
      <c r="M19" s="44"/>
      <c r="N19" s="44"/>
      <c r="O19" s="44"/>
      <c r="P19" s="44"/>
      <c r="Q19" s="45"/>
      <c r="R19" s="193"/>
    </row>
    <row r="20" spans="2:18" ht="39.9" customHeight="1" x14ac:dyDescent="0.25">
      <c r="B20" s="253" t="s">
        <v>38</v>
      </c>
      <c r="C20" s="254"/>
      <c r="D20" s="221" t="s">
        <v>109</v>
      </c>
      <c r="E20" s="141"/>
      <c r="F20" s="143"/>
      <c r="G20" s="143"/>
      <c r="H20" s="144"/>
      <c r="I20" s="70" t="str">
        <f>IF(R20="PB","◄","")</f>
        <v>◄</v>
      </c>
      <c r="J20" s="352"/>
      <c r="L20" s="43" t="str">
        <f>IF(E20&lt;&gt;"",0,"")</f>
        <v/>
      </c>
      <c r="M20" s="44" t="str">
        <f>IF(F20&lt;&gt;"",1,"")</f>
        <v/>
      </c>
      <c r="N20" s="44" t="str">
        <f>IF(G20&lt;&gt;"",2,"")</f>
        <v/>
      </c>
      <c r="O20" s="44" t="str">
        <f t="shared" si="0"/>
        <v/>
      </c>
      <c r="P20" s="44" t="str">
        <f t="shared" si="1"/>
        <v/>
      </c>
      <c r="Q20" s="45" t="str">
        <f t="shared" si="2"/>
        <v/>
      </c>
      <c r="R20" s="193" t="str">
        <f t="shared" ref="R20" si="4">IF(D20="OUI",IF(COUNTBLANK(E20:H20)=3,1,"PB"),IF(D20="NON",IF(COUNTBLANK(E20:H20)=4,0,"PB")))</f>
        <v>PB</v>
      </c>
    </row>
    <row r="21" spans="2:18" ht="53.25" customHeight="1" thickBot="1" x14ac:dyDescent="0.3">
      <c r="B21" s="255"/>
      <c r="C21" s="256"/>
      <c r="D21" s="222"/>
      <c r="E21" s="181" t="s">
        <v>84</v>
      </c>
      <c r="F21" s="182" t="s">
        <v>85</v>
      </c>
      <c r="G21" s="182" t="s">
        <v>86</v>
      </c>
      <c r="H21" s="183" t="s">
        <v>87</v>
      </c>
      <c r="I21" s="71"/>
      <c r="J21" s="353"/>
      <c r="L21" s="43"/>
      <c r="M21" s="44"/>
      <c r="N21" s="44"/>
      <c r="O21" s="44"/>
      <c r="P21" s="44"/>
      <c r="Q21" s="45"/>
      <c r="R21" s="193"/>
    </row>
    <row r="22" spans="2:18" ht="39.9" customHeight="1" x14ac:dyDescent="0.25">
      <c r="B22" s="253" t="s">
        <v>39</v>
      </c>
      <c r="C22" s="254"/>
      <c r="D22" s="221" t="s">
        <v>109</v>
      </c>
      <c r="E22" s="141"/>
      <c r="F22" s="143"/>
      <c r="G22" s="143"/>
      <c r="H22" s="144"/>
      <c r="I22" s="70" t="str">
        <f>IF(R22="PB","◄","")</f>
        <v>◄</v>
      </c>
      <c r="J22" s="352"/>
      <c r="L22" s="43" t="str">
        <f>IF(E22&lt;&gt;"",0,"")</f>
        <v/>
      </c>
      <c r="M22" s="44" t="str">
        <f>IF(F22&lt;&gt;"",1,"")</f>
        <v/>
      </c>
      <c r="N22" s="44" t="str">
        <f>IF(G22&lt;&gt;"",2,"")</f>
        <v/>
      </c>
      <c r="O22" s="44" t="str">
        <f t="shared" ref="O22:O26" si="5">IF(H22&lt;&gt;"",3,"")</f>
        <v/>
      </c>
      <c r="P22" s="44" t="str">
        <f t="shared" ref="P22:P26" si="6">IF(AND(L22="",M22="",N22="",O22=""),"",SUM(L22:O22))</f>
        <v/>
      </c>
      <c r="Q22" s="45" t="str">
        <f t="shared" si="2"/>
        <v/>
      </c>
      <c r="R22" s="193" t="str">
        <f t="shared" ref="R22" si="7">IF(D22="OUI",IF(COUNTBLANK(E22:H22)=3,1,"PB"),IF(D22="NON",IF(COUNTBLANK(E22:H22)=4,0,"PB")))</f>
        <v>PB</v>
      </c>
    </row>
    <row r="23" spans="2:18" ht="75.599999999999994" thickBot="1" x14ac:dyDescent="0.3">
      <c r="B23" s="255"/>
      <c r="C23" s="256"/>
      <c r="D23" s="222"/>
      <c r="E23" s="172" t="s">
        <v>80</v>
      </c>
      <c r="F23" s="173" t="s">
        <v>81</v>
      </c>
      <c r="G23" s="173" t="s">
        <v>82</v>
      </c>
      <c r="H23" s="174" t="s">
        <v>83</v>
      </c>
      <c r="I23" s="71"/>
      <c r="J23" s="353"/>
      <c r="L23" s="43"/>
      <c r="M23" s="44"/>
      <c r="N23" s="44"/>
      <c r="O23" s="44"/>
      <c r="P23" s="44"/>
      <c r="Q23" s="45"/>
      <c r="R23" s="193"/>
    </row>
    <row r="24" spans="2:18" ht="39.9" customHeight="1" x14ac:dyDescent="0.25">
      <c r="B24" s="253" t="s">
        <v>125</v>
      </c>
      <c r="C24" s="254"/>
      <c r="D24" s="221" t="s">
        <v>109</v>
      </c>
      <c r="E24" s="141"/>
      <c r="F24" s="143"/>
      <c r="G24" s="143"/>
      <c r="H24" s="144"/>
      <c r="I24" s="70" t="str">
        <f>IF(R24="PB","◄","")</f>
        <v>◄</v>
      </c>
      <c r="J24" s="352"/>
      <c r="L24" s="43" t="str">
        <f>IF(E24&lt;&gt;"",0,"")</f>
        <v/>
      </c>
      <c r="M24" s="44" t="str">
        <f>IF(F24&lt;&gt;"",1,"")</f>
        <v/>
      </c>
      <c r="N24" s="44" t="str">
        <f>IF(G24&lt;&gt;"",2,"")</f>
        <v/>
      </c>
      <c r="O24" s="44" t="str">
        <f t="shared" si="5"/>
        <v/>
      </c>
      <c r="P24" s="44" t="str">
        <f t="shared" si="6"/>
        <v/>
      </c>
      <c r="Q24" s="45" t="str">
        <f t="shared" si="2"/>
        <v/>
      </c>
      <c r="R24" s="193" t="str">
        <f t="shared" ref="R24" si="8">IF(D24="OUI",IF(COUNTBLANK(E24:H24)=3,1,"PB"),IF(D24="NON",IF(COUNTBLANK(E24:H24)=4,0,"PB")))</f>
        <v>PB</v>
      </c>
    </row>
    <row r="25" spans="2:18" ht="60.6" thickBot="1" x14ac:dyDescent="0.3">
      <c r="B25" s="255"/>
      <c r="C25" s="256"/>
      <c r="D25" s="222"/>
      <c r="E25" s="172" t="s">
        <v>76</v>
      </c>
      <c r="F25" s="173" t="s">
        <v>77</v>
      </c>
      <c r="G25" s="173" t="s">
        <v>78</v>
      </c>
      <c r="H25" s="174" t="s">
        <v>79</v>
      </c>
      <c r="I25" s="71"/>
      <c r="J25" s="353"/>
      <c r="L25" s="43"/>
      <c r="M25" s="44"/>
      <c r="N25" s="44"/>
      <c r="O25" s="44"/>
      <c r="P25" s="44"/>
      <c r="Q25" s="45"/>
      <c r="R25" s="193"/>
    </row>
    <row r="26" spans="2:18" ht="39.9" customHeight="1" x14ac:dyDescent="0.25">
      <c r="B26" s="249" t="s">
        <v>6</v>
      </c>
      <c r="C26" s="250"/>
      <c r="D26" s="221" t="s">
        <v>109</v>
      </c>
      <c r="E26" s="141"/>
      <c r="F26" s="143"/>
      <c r="G26" s="143"/>
      <c r="H26" s="144"/>
      <c r="I26" s="70" t="str">
        <f>IF(R26="PB","◄","")</f>
        <v>◄</v>
      </c>
      <c r="J26" s="352"/>
      <c r="L26" s="43" t="str">
        <f>IF(E26&lt;&gt;"",0,"")</f>
        <v/>
      </c>
      <c r="M26" s="44" t="str">
        <f>IF(F26&lt;&gt;"",1,"")</f>
        <v/>
      </c>
      <c r="N26" s="44" t="str">
        <f>IF(G26&lt;&gt;"",2,"")</f>
        <v/>
      </c>
      <c r="O26" s="44" t="str">
        <f t="shared" si="5"/>
        <v/>
      </c>
      <c r="P26" s="44" t="str">
        <f t="shared" si="6"/>
        <v/>
      </c>
      <c r="Q26" s="45" t="str">
        <f t="shared" si="2"/>
        <v/>
      </c>
      <c r="R26" s="193" t="str">
        <f>IF(D26="OUI",IF(COUNTBLANK(E26:H26)=3,1,"PB"),IF(D26="NON",IF(COUNTBLANK(E26:H26)=4,0,"PB")))</f>
        <v>PB</v>
      </c>
    </row>
    <row r="27" spans="2:18" ht="141" customHeight="1" thickBot="1" x14ac:dyDescent="0.3">
      <c r="B27" s="251"/>
      <c r="C27" s="252"/>
      <c r="D27" s="222"/>
      <c r="E27" s="172" t="s">
        <v>73</v>
      </c>
      <c r="F27" s="173" t="s">
        <v>163</v>
      </c>
      <c r="G27" s="173" t="s">
        <v>74</v>
      </c>
      <c r="H27" s="174" t="s">
        <v>75</v>
      </c>
      <c r="I27" s="71"/>
      <c r="J27" s="353"/>
      <c r="L27" s="43"/>
      <c r="M27" s="44"/>
      <c r="N27" s="44"/>
      <c r="O27" s="44"/>
      <c r="P27" s="44"/>
      <c r="Q27" s="45"/>
      <c r="R27" s="193"/>
    </row>
    <row r="28" spans="2:18" ht="21" customHeight="1" x14ac:dyDescent="0.25">
      <c r="B28" s="204" t="s">
        <v>112</v>
      </c>
      <c r="C28" s="204"/>
      <c r="D28" s="204"/>
      <c r="E28" s="204"/>
      <c r="F28" s="204"/>
      <c r="G28" s="204"/>
      <c r="H28" s="204"/>
      <c r="I28" s="204"/>
    </row>
  </sheetData>
  <sheetProtection sheet="1" objects="1" scenarios="1" selectLockedCells="1"/>
  <mergeCells count="45">
    <mergeCell ref="C6:J6"/>
    <mergeCell ref="D7:E7"/>
    <mergeCell ref="F7:J7"/>
    <mergeCell ref="F8:J11"/>
    <mergeCell ref="B12:C12"/>
    <mergeCell ref="I12:I13"/>
    <mergeCell ref="J12:J13"/>
    <mergeCell ref="B13:C13"/>
    <mergeCell ref="B2:H2"/>
    <mergeCell ref="I2:J4"/>
    <mergeCell ref="B3:H3"/>
    <mergeCell ref="B4:H4"/>
    <mergeCell ref="C5:D5"/>
    <mergeCell ref="F5:G5"/>
    <mergeCell ref="I5:J5"/>
    <mergeCell ref="R14:R15"/>
    <mergeCell ref="B18:C19"/>
    <mergeCell ref="D18:D19"/>
    <mergeCell ref="J18:J19"/>
    <mergeCell ref="R18:R19"/>
    <mergeCell ref="B16:C17"/>
    <mergeCell ref="D16:D17"/>
    <mergeCell ref="J16:J17"/>
    <mergeCell ref="R16:R17"/>
    <mergeCell ref="L13:Q13"/>
    <mergeCell ref="B14:C15"/>
    <mergeCell ref="D14:D15"/>
    <mergeCell ref="J14:J15"/>
    <mergeCell ref="B20:C21"/>
    <mergeCell ref="D20:D21"/>
    <mergeCell ref="J20:J21"/>
    <mergeCell ref="R20:R21"/>
    <mergeCell ref="B22:C23"/>
    <mergeCell ref="D22:D23"/>
    <mergeCell ref="J22:J23"/>
    <mergeCell ref="R22:R23"/>
    <mergeCell ref="B28:I28"/>
    <mergeCell ref="B24:C25"/>
    <mergeCell ref="D24:D25"/>
    <mergeCell ref="J24:J25"/>
    <mergeCell ref="R24:R25"/>
    <mergeCell ref="B26:C27"/>
    <mergeCell ref="D26:D27"/>
    <mergeCell ref="J26:J27"/>
    <mergeCell ref="R26:R27"/>
  </mergeCells>
  <conditionalFormatting sqref="D14:D27">
    <cfRule type="containsText" dxfId="51" priority="9" operator="containsText" text="NON">
      <formula>NOT(ISERROR(SEARCH("NON",D14)))</formula>
    </cfRule>
    <cfRule type="containsText" dxfId="50" priority="10" operator="containsText" text="OUI">
      <formula>NOT(ISERROR(SEARCH("OUI",D14)))</formula>
    </cfRule>
    <cfRule type="containsText" dxfId="49" priority="11" operator="containsText" text="Obligatoire">
      <formula>NOT(ISERROR(SEARCH("Obligatoire",D14)))</formula>
    </cfRule>
  </conditionalFormatting>
  <conditionalFormatting sqref="I14">
    <cfRule type="containsText" dxfId="48" priority="8" operator="containsText" text="◄">
      <formula>NOT(ISERROR(SEARCH("◄",I14)))</formula>
    </cfRule>
  </conditionalFormatting>
  <conditionalFormatting sqref="I16">
    <cfRule type="containsText" dxfId="47" priority="7" operator="containsText" text="◄">
      <formula>NOT(ISERROR(SEARCH("◄",I16)))</formula>
    </cfRule>
  </conditionalFormatting>
  <conditionalFormatting sqref="I18">
    <cfRule type="containsText" dxfId="46" priority="2" operator="containsText" text="◄">
      <formula>NOT(ISERROR(SEARCH("◄",I18)))</formula>
    </cfRule>
  </conditionalFormatting>
  <conditionalFormatting sqref="I20">
    <cfRule type="containsText" dxfId="45" priority="1" operator="containsText" text="◄">
      <formula>NOT(ISERROR(SEARCH("◄",I20)))</formula>
    </cfRule>
  </conditionalFormatting>
  <conditionalFormatting sqref="I22">
    <cfRule type="containsText" dxfId="44" priority="5" operator="containsText" text="◄">
      <formula>NOT(ISERROR(SEARCH("◄",I22)))</formula>
    </cfRule>
  </conditionalFormatting>
  <conditionalFormatting sqref="I24">
    <cfRule type="containsText" dxfId="43" priority="4" operator="containsText" text="◄">
      <formula>NOT(ISERROR(SEARCH("◄",I24)))</formula>
    </cfRule>
  </conditionalFormatting>
  <conditionalFormatting sqref="I26">
    <cfRule type="containsText" dxfId="42" priority="3" operator="containsText" text="◄">
      <formula>NOT(ISERROR(SEARCH("◄",I26)))</formula>
    </cfRule>
  </conditionalFormatting>
  <dataValidations count="1">
    <dataValidation type="list" allowBlank="1" showInputMessage="1" showErrorMessage="1" sqref="D14:D27" xr:uid="{00000000-0002-0000-1200-000000000000}">
      <formula1>"OUI,NON"</formula1>
    </dataValidation>
  </dataValidations>
  <printOptions horizontalCentered="1"/>
  <pageMargins left="0.27559055118110237" right="0.35433070866141736" top="0.27559055118110237" bottom="0.15748031496062992" header="0.23622047244094491" footer="0.19685039370078741"/>
  <pageSetup paperSize="9" scale="4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1200-000001000000}">
          <x14:formula1>
            <xm:f>DÉBUT!$C$16:$C$20</xm:f>
          </x14:formula1>
          <xm:sqref>C5:D5 F5:G5 I5:J5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F0"/>
    <pageSetUpPr fitToPage="1"/>
  </sheetPr>
  <dimension ref="B1:R32"/>
  <sheetViews>
    <sheetView zoomScale="55" zoomScaleNormal="55" workbookViewId="0">
      <selection activeCell="E14" sqref="E14"/>
    </sheetView>
  </sheetViews>
  <sheetFormatPr baseColWidth="10" defaultColWidth="11.44140625" defaultRowHeight="13.8" x14ac:dyDescent="0.25"/>
  <cols>
    <col min="1" max="1" width="1.88671875" style="41" customWidth="1"/>
    <col min="2" max="2" width="26.109375" style="41" customWidth="1"/>
    <col min="3" max="3" width="37" style="41" customWidth="1"/>
    <col min="4" max="4" width="16.109375" style="41" customWidth="1"/>
    <col min="5" max="8" width="34.109375" style="41" customWidth="1"/>
    <col min="9" max="9" width="7.5546875" style="41" customWidth="1"/>
    <col min="10" max="10" width="73.33203125" style="41" customWidth="1"/>
    <col min="11" max="11" width="5.109375" style="41" customWidth="1"/>
    <col min="12" max="16" width="2.33203125" style="41" hidden="1" customWidth="1"/>
    <col min="17" max="17" width="3.6640625" style="41" hidden="1" customWidth="1"/>
    <col min="18" max="18" width="4.44140625" style="41" hidden="1" customWidth="1"/>
    <col min="19" max="16384" width="11.44140625" style="41"/>
  </cols>
  <sheetData>
    <row r="1" spans="2:18" ht="6" customHeight="1" thickBot="1" x14ac:dyDescent="0.3"/>
    <row r="2" spans="2:18" ht="55.5" customHeight="1" x14ac:dyDescent="0.25">
      <c r="B2" s="225" t="s">
        <v>160</v>
      </c>
      <c r="C2" s="226"/>
      <c r="D2" s="226"/>
      <c r="E2" s="226"/>
      <c r="F2" s="226"/>
      <c r="G2" s="226"/>
      <c r="H2" s="227"/>
      <c r="I2" s="196" t="s">
        <v>96</v>
      </c>
      <c r="J2" s="197"/>
    </row>
    <row r="3" spans="2:18" ht="25.5" customHeight="1" x14ac:dyDescent="0.25">
      <c r="B3" s="228" t="s">
        <v>9</v>
      </c>
      <c r="C3" s="229"/>
      <c r="D3" s="229"/>
      <c r="E3" s="229"/>
      <c r="F3" s="229"/>
      <c r="G3" s="229"/>
      <c r="H3" s="230"/>
      <c r="I3" s="198"/>
      <c r="J3" s="199"/>
    </row>
    <row r="4" spans="2:18" ht="25.5" customHeight="1" thickBot="1" x14ac:dyDescent="0.3">
      <c r="B4" s="231" t="s">
        <v>7</v>
      </c>
      <c r="C4" s="232"/>
      <c r="D4" s="232"/>
      <c r="E4" s="232"/>
      <c r="F4" s="232"/>
      <c r="G4" s="232"/>
      <c r="H4" s="233"/>
      <c r="I4" s="200"/>
      <c r="J4" s="201"/>
    </row>
    <row r="5" spans="2:18" ht="27.75" customHeight="1" thickBot="1" x14ac:dyDescent="0.3">
      <c r="B5" s="166" t="s">
        <v>97</v>
      </c>
      <c r="C5" s="202"/>
      <c r="D5" s="203"/>
      <c r="E5" s="166" t="s">
        <v>97</v>
      </c>
      <c r="F5" s="202"/>
      <c r="G5" s="203"/>
      <c r="H5" s="166" t="s">
        <v>97</v>
      </c>
      <c r="I5" s="202"/>
      <c r="J5" s="203"/>
    </row>
    <row r="6" spans="2:18" ht="42.75" customHeight="1" thickBot="1" x14ac:dyDescent="0.3">
      <c r="B6" s="67" t="s">
        <v>8</v>
      </c>
      <c r="C6" s="350"/>
      <c r="D6" s="350"/>
      <c r="E6" s="350"/>
      <c r="F6" s="350"/>
      <c r="G6" s="350"/>
      <c r="H6" s="350"/>
      <c r="I6" s="350"/>
      <c r="J6" s="351"/>
    </row>
    <row r="7" spans="2:18" ht="35.4" thickBot="1" x14ac:dyDescent="0.35">
      <c r="B7" s="66" t="s">
        <v>113</v>
      </c>
      <c r="C7" s="75" t="str">
        <f>DÉBUT!C9</f>
        <v>DUPONT Candide</v>
      </c>
      <c r="D7" s="208" t="s">
        <v>114</v>
      </c>
      <c r="E7" s="209"/>
      <c r="F7" s="205" t="s">
        <v>116</v>
      </c>
      <c r="G7" s="206"/>
      <c r="H7" s="206"/>
      <c r="I7" s="206"/>
      <c r="J7" s="207"/>
    </row>
    <row r="8" spans="2:18" ht="23.25" customHeight="1" x14ac:dyDescent="0.25">
      <c r="B8" s="167" t="s">
        <v>4</v>
      </c>
      <c r="C8" s="168" t="str">
        <f>DÉBUT!C7</f>
        <v>Lycée LIVET</v>
      </c>
      <c r="D8" s="169" t="s">
        <v>107</v>
      </c>
      <c r="E8" s="170" t="s">
        <v>115</v>
      </c>
      <c r="F8" s="212"/>
      <c r="G8" s="213"/>
      <c r="H8" s="213"/>
      <c r="I8" s="213"/>
      <c r="J8" s="214"/>
    </row>
    <row r="9" spans="2:18" ht="23.25" customHeight="1" x14ac:dyDescent="0.25">
      <c r="B9" s="167" t="s">
        <v>2</v>
      </c>
      <c r="C9" s="160"/>
      <c r="D9" s="161"/>
      <c r="E9" s="162"/>
      <c r="F9" s="215"/>
      <c r="G9" s="216"/>
      <c r="H9" s="216"/>
      <c r="I9" s="216"/>
      <c r="J9" s="217"/>
    </row>
    <row r="10" spans="2:18" ht="23.25" customHeight="1" x14ac:dyDescent="0.25">
      <c r="B10" s="167" t="s">
        <v>1</v>
      </c>
      <c r="C10" s="160"/>
      <c r="D10" s="161"/>
      <c r="E10" s="162"/>
      <c r="F10" s="215"/>
      <c r="G10" s="216"/>
      <c r="H10" s="216"/>
      <c r="I10" s="216"/>
      <c r="J10" s="217"/>
      <c r="K10" s="42"/>
    </row>
    <row r="11" spans="2:18" ht="23.25" customHeight="1" thickBot="1" x14ac:dyDescent="0.3">
      <c r="B11" s="171" t="s">
        <v>0</v>
      </c>
      <c r="C11" s="163"/>
      <c r="D11" s="164"/>
      <c r="E11" s="165"/>
      <c r="F11" s="218"/>
      <c r="G11" s="219"/>
      <c r="H11" s="219"/>
      <c r="I11" s="219"/>
      <c r="J11" s="220"/>
    </row>
    <row r="12" spans="2:18" ht="24.75" customHeight="1" thickBot="1" x14ac:dyDescent="0.3">
      <c r="B12" s="234" t="s">
        <v>5</v>
      </c>
      <c r="C12" s="235"/>
      <c r="D12" s="137" t="s">
        <v>108</v>
      </c>
      <c r="E12" s="138">
        <v>0</v>
      </c>
      <c r="F12" s="139">
        <v>1</v>
      </c>
      <c r="G12" s="139">
        <v>2</v>
      </c>
      <c r="H12" s="140">
        <v>3</v>
      </c>
      <c r="I12" s="238"/>
      <c r="J12" s="210" t="s">
        <v>140</v>
      </c>
    </row>
    <row r="13" spans="2:18" ht="48" customHeight="1" thickBot="1" x14ac:dyDescent="0.3">
      <c r="B13" s="236" t="s">
        <v>13</v>
      </c>
      <c r="C13" s="237"/>
      <c r="D13" s="159"/>
      <c r="E13" s="58"/>
      <c r="F13" s="58"/>
      <c r="G13" s="58"/>
      <c r="H13" s="59"/>
      <c r="I13" s="239"/>
      <c r="J13" s="211"/>
      <c r="L13" s="240" t="s">
        <v>27</v>
      </c>
      <c r="M13" s="240"/>
      <c r="N13" s="240"/>
      <c r="O13" s="240"/>
      <c r="P13" s="240"/>
      <c r="Q13" s="240"/>
      <c r="R13" s="61" t="s">
        <v>111</v>
      </c>
    </row>
    <row r="14" spans="2:18" ht="48" customHeight="1" x14ac:dyDescent="0.25">
      <c r="B14" s="243" t="s">
        <v>99</v>
      </c>
      <c r="C14" s="244"/>
      <c r="D14" s="221" t="s">
        <v>109</v>
      </c>
      <c r="E14" s="141"/>
      <c r="F14" s="142"/>
      <c r="G14" s="142"/>
      <c r="H14" s="124"/>
      <c r="I14" s="70" t="str">
        <f>IF(R14="PB","◄","")</f>
        <v>◄</v>
      </c>
      <c r="J14" s="352"/>
      <c r="L14" s="43" t="str">
        <f>IF(E14&lt;&gt;"",0,"")</f>
        <v/>
      </c>
      <c r="M14" s="44" t="str">
        <f>IF(F14&lt;&gt;"",1,"")</f>
        <v/>
      </c>
      <c r="N14" s="44" t="str">
        <f>IF(G14&lt;&gt;"",2,"")</f>
        <v/>
      </c>
      <c r="O14" s="44" t="str">
        <f>IF(H14&lt;&gt;"",3,"")</f>
        <v/>
      </c>
      <c r="P14" s="44" t="str">
        <f>IF(AND(L14="",M14="",N14="",O14=""),"",SUM(L14:O14))</f>
        <v/>
      </c>
      <c r="Q14" s="45" t="str">
        <f>IF(P14="","",P14)</f>
        <v/>
      </c>
      <c r="R14" s="193" t="str">
        <f>IF(D14="OUI",IF(COUNTBLANK(E14:H14)=3,1,"PB"),IF(D14="NON",IF(COUNTBLANK(E14:H14)=4,0,"PB")))</f>
        <v>PB</v>
      </c>
    </row>
    <row r="15" spans="2:18" ht="45.6" thickBot="1" x14ac:dyDescent="0.3">
      <c r="B15" s="245"/>
      <c r="C15" s="246"/>
      <c r="D15" s="222"/>
      <c r="E15" s="172" t="str">
        <f>'C14 Descripteurs'!C5</f>
        <v>Aucune compréhension du contexte de la mission</v>
      </c>
      <c r="F15" s="173" t="str">
        <f>'C14 Descripteurs'!D5</f>
        <v>Contexte de la mission analysé, objectif défini</v>
      </c>
      <c r="G15" s="173" t="str">
        <f>'C14 Descripteurs'!E5</f>
        <v>Mode opératoire défini, matériels identifés, choisis et adaptés à la mission</v>
      </c>
      <c r="H15" s="174" t="str">
        <f>'C14 Descripteurs'!F5</f>
        <v>Types de données d'implantation définies en fonction du mode opératoire</v>
      </c>
      <c r="I15" s="71"/>
      <c r="J15" s="353"/>
      <c r="L15" s="43"/>
      <c r="M15" s="44"/>
      <c r="N15" s="44"/>
      <c r="O15" s="44"/>
      <c r="P15" s="44"/>
      <c r="Q15" s="45"/>
      <c r="R15" s="193"/>
    </row>
    <row r="16" spans="2:18" ht="48" customHeight="1" x14ac:dyDescent="0.25">
      <c r="B16" s="247" t="s">
        <v>100</v>
      </c>
      <c r="C16" s="248"/>
      <c r="D16" s="221" t="s">
        <v>109</v>
      </c>
      <c r="E16" s="141"/>
      <c r="F16" s="143"/>
      <c r="G16" s="143"/>
      <c r="H16" s="144"/>
      <c r="I16" s="70" t="str">
        <f>IF(R16="PB","◄","")</f>
        <v>◄</v>
      </c>
      <c r="J16" s="352"/>
      <c r="L16" s="43" t="str">
        <f>IF(E16&lt;&gt;"",0,"")</f>
        <v/>
      </c>
      <c r="M16" s="44" t="str">
        <f>IF(F16&lt;&gt;"",1,"")</f>
        <v/>
      </c>
      <c r="N16" s="44" t="str">
        <f>IF(G16&lt;&gt;"",2,"")</f>
        <v/>
      </c>
      <c r="O16" s="44" t="str">
        <f t="shared" ref="O16:O20" si="0">IF(H16&lt;&gt;"",3,"")</f>
        <v/>
      </c>
      <c r="P16" s="44" t="str">
        <f t="shared" ref="P16:P20" si="1">IF(AND(L16="",M16="",N16="",O16=""),"",SUM(L16:O16))</f>
        <v/>
      </c>
      <c r="Q16" s="45" t="str">
        <f t="shared" ref="Q16:Q31" si="2">IF(P16="","",P16)</f>
        <v/>
      </c>
      <c r="R16" s="193" t="str">
        <f>IF(D16="OUI",IF(COUNTBLANK(E16:H16)=3,1,"PB"),IF(D16="NON",IF(COUNTBLANK(E16:H16)=4,0,"PB")))</f>
        <v>PB</v>
      </c>
    </row>
    <row r="17" spans="2:18" ht="60.6" thickBot="1" x14ac:dyDescent="0.3">
      <c r="B17" s="243"/>
      <c r="C17" s="244"/>
      <c r="D17" s="222"/>
      <c r="E17" s="175" t="str">
        <f>'C14 Descripteurs'!C6</f>
        <v>Aucune analyse des documents supports, aucune donnée d'implantation déterminée</v>
      </c>
      <c r="F17" s="176" t="str">
        <f>'C14 Descripteurs'!D6</f>
        <v>Documents supports analysés (lecture de plans, maquette…) en vue de la détermination des données mais non exploités</v>
      </c>
      <c r="G17" s="176" t="str">
        <f>'C14 Descripteurs'!E6</f>
        <v>Documents supports exploités et données d'implantion et de contrôle partiellement justes</v>
      </c>
      <c r="H17" s="177" t="str">
        <f>'C14 Descripteurs'!F6</f>
        <v>Documents supports exploités, données d'implantion et de contrôle justes</v>
      </c>
      <c r="I17" s="71"/>
      <c r="J17" s="353"/>
      <c r="L17" s="43"/>
      <c r="M17" s="44"/>
      <c r="N17" s="44"/>
      <c r="O17" s="44"/>
      <c r="P17" s="44"/>
      <c r="Q17" s="45"/>
      <c r="R17" s="193"/>
    </row>
    <row r="18" spans="2:18" ht="48" customHeight="1" x14ac:dyDescent="0.25">
      <c r="B18" s="247" t="s">
        <v>101</v>
      </c>
      <c r="C18" s="248"/>
      <c r="D18" s="221" t="s">
        <v>109</v>
      </c>
      <c r="E18" s="141"/>
      <c r="F18" s="143"/>
      <c r="G18" s="143"/>
      <c r="H18" s="144"/>
      <c r="I18" s="70" t="str">
        <f>IF(R18="PB","◄","")</f>
        <v>◄</v>
      </c>
      <c r="J18" s="352"/>
      <c r="L18" s="43" t="str">
        <f>IF(E18&lt;&gt;"",0,"")</f>
        <v/>
      </c>
      <c r="M18" s="44" t="str">
        <f>IF(F18&lt;&gt;"",1,"")</f>
        <v/>
      </c>
      <c r="N18" s="44" t="str">
        <f>IF(G18&lt;&gt;"",2,"")</f>
        <v/>
      </c>
      <c r="O18" s="44" t="str">
        <f t="shared" si="0"/>
        <v/>
      </c>
      <c r="P18" s="44" t="str">
        <f t="shared" si="1"/>
        <v/>
      </c>
      <c r="Q18" s="45" t="str">
        <f t="shared" si="2"/>
        <v/>
      </c>
      <c r="R18" s="193" t="str">
        <f t="shared" ref="R18" si="3">IF(D18="OUI",IF(COUNTBLANK(E18:H18)=3,1,"PB"),IF(D18="NON",IF(COUNTBLANK(E18:H18)=4,0,"PB")))</f>
        <v>PB</v>
      </c>
    </row>
    <row r="19" spans="2:18" ht="75.599999999999994" thickBot="1" x14ac:dyDescent="0.3">
      <c r="B19" s="245"/>
      <c r="C19" s="246"/>
      <c r="D19" s="222"/>
      <c r="E19" s="172" t="str">
        <f>'C14 Descripteurs'!C7</f>
        <v>Aucune implantation réalisée</v>
      </c>
      <c r="F19" s="173" t="str">
        <f>'C14 Descripteurs'!D7</f>
        <v>Matériels de mesures correctement positionnés et régulièrement contrôlés</v>
      </c>
      <c r="G19" s="173" t="str">
        <f>'C14 Descripteurs'!E7</f>
        <v>Données d'implantation exploitées correctement et mesures correctement réalisées, mais implantation partielle ou partiellement incorrecte</v>
      </c>
      <c r="H19" s="174" t="str">
        <f>'C14 Descripteurs'!F7</f>
        <v>Implantation réalisée dans les règles</v>
      </c>
      <c r="I19" s="71"/>
      <c r="J19" s="353"/>
      <c r="L19" s="43"/>
      <c r="M19" s="44"/>
      <c r="N19" s="44"/>
      <c r="O19" s="44"/>
      <c r="P19" s="44"/>
      <c r="Q19" s="45"/>
      <c r="R19" s="193"/>
    </row>
    <row r="20" spans="2:18" ht="48" customHeight="1" x14ac:dyDescent="0.25">
      <c r="B20" s="247" t="s">
        <v>102</v>
      </c>
      <c r="C20" s="248"/>
      <c r="D20" s="221" t="s">
        <v>109</v>
      </c>
      <c r="E20" s="141"/>
      <c r="F20" s="143"/>
      <c r="G20" s="143"/>
      <c r="H20" s="144"/>
      <c r="I20" s="70" t="str">
        <f>IF(R20="PB","◄","")</f>
        <v>◄</v>
      </c>
      <c r="J20" s="352"/>
      <c r="L20" s="43" t="str">
        <f>IF(E20&lt;&gt;"",0,"")</f>
        <v/>
      </c>
      <c r="M20" s="44" t="str">
        <f>IF(F20&lt;&gt;"",1,"")</f>
        <v/>
      </c>
      <c r="N20" s="44" t="str">
        <f>IF(G20&lt;&gt;"",2,"")</f>
        <v/>
      </c>
      <c r="O20" s="44" t="str">
        <f t="shared" si="0"/>
        <v/>
      </c>
      <c r="P20" s="44" t="str">
        <f t="shared" si="1"/>
        <v/>
      </c>
      <c r="Q20" s="45" t="str">
        <f t="shared" si="2"/>
        <v/>
      </c>
      <c r="R20" s="193" t="str">
        <f t="shared" ref="R20" si="4">IF(D20="OUI",IF(COUNTBLANK(E20:H20)=3,1,"PB"),IF(D20="NON",IF(COUNTBLANK(E20:H20)=4,0,"PB")))</f>
        <v>PB</v>
      </c>
    </row>
    <row r="21" spans="2:18" ht="45.6" thickBot="1" x14ac:dyDescent="0.3">
      <c r="B21" s="245"/>
      <c r="C21" s="246"/>
      <c r="D21" s="222"/>
      <c r="E21" s="172" t="str">
        <f>'C14 Descripteurs'!C8</f>
        <v>Aucune implantation contrôlée</v>
      </c>
      <c r="F21" s="173" t="str">
        <f>'C14 Descripteurs'!D8</f>
        <v>Protocole de contrôle défini</v>
      </c>
      <c r="G21" s="173" t="str">
        <f>'C14 Descripteurs'!E8</f>
        <v>Mesures de contrôles réalisées</v>
      </c>
      <c r="H21" s="174" t="str">
        <f>'C14 Descripteurs'!F8</f>
        <v>Écarts analysés et conclusion effectuée, actions correctives proposées le cas échéant</v>
      </c>
      <c r="I21" s="71"/>
      <c r="J21" s="353"/>
      <c r="L21" s="43"/>
      <c r="M21" s="44"/>
      <c r="N21" s="44"/>
      <c r="O21" s="44"/>
      <c r="P21" s="44"/>
      <c r="Q21" s="45"/>
      <c r="R21" s="193"/>
    </row>
    <row r="22" spans="2:18" ht="48" customHeight="1" x14ac:dyDescent="0.25">
      <c r="B22" s="249" t="s">
        <v>12</v>
      </c>
      <c r="C22" s="250"/>
      <c r="D22" s="221" t="s">
        <v>109</v>
      </c>
      <c r="E22" s="141"/>
      <c r="F22" s="143"/>
      <c r="G22" s="143"/>
      <c r="H22" s="144"/>
      <c r="I22" s="70" t="str">
        <f>IF(R22="PB","◄","")</f>
        <v>◄</v>
      </c>
      <c r="J22" s="352"/>
      <c r="L22" s="43" t="str">
        <f>IF(E22&lt;&gt;"",0,"")</f>
        <v/>
      </c>
      <c r="M22" s="44" t="str">
        <f>IF(F22&lt;&gt;"",1,"")</f>
        <v/>
      </c>
      <c r="N22" s="44" t="str">
        <f>IF(G22&lt;&gt;"",2,"")</f>
        <v/>
      </c>
      <c r="O22" s="44" t="str">
        <f t="shared" ref="O22:O31" si="5">IF(H22&lt;&gt;"",3,"")</f>
        <v/>
      </c>
      <c r="P22" s="44" t="str">
        <f t="shared" ref="P22:P31" si="6">IF(AND(L22="",M22="",N22="",O22=""),"",SUM(L22:O22))</f>
        <v/>
      </c>
      <c r="Q22" s="45" t="str">
        <f t="shared" si="2"/>
        <v/>
      </c>
      <c r="R22" s="193" t="str">
        <f t="shared" ref="R22" si="7">IF(D22="OUI",IF(COUNTBLANK(E22:H22)=3,1,"PB"),IF(D22="NON",IF(COUNTBLANK(E22:H22)=4,0,"PB")))</f>
        <v>PB</v>
      </c>
    </row>
    <row r="23" spans="2:18" ht="60.6" thickBot="1" x14ac:dyDescent="0.3">
      <c r="B23" s="251"/>
      <c r="C23" s="252"/>
      <c r="D23" s="222"/>
      <c r="E23" s="172" t="str">
        <f>'C14 Descripteurs'!C9</f>
        <v>Aucune compréhension du contexte ni de la mission</v>
      </c>
      <c r="F23" s="173" t="str">
        <f>'C14 Descripteurs'!D9</f>
        <v>Contexte de la mission analysé, objectif défini, résultat attendu identifié</v>
      </c>
      <c r="G23" s="173" t="str">
        <f>'C14 Descripteurs'!E9</f>
        <v>Protocole de positionnement du trait de niveau choisi et réalisé, matériels de mesure correctement utilisés</v>
      </c>
      <c r="H23" s="174" t="str">
        <f>'C14 Descripteurs'!F9</f>
        <v>Contrôle du positionnement réalisé, écarts analysés en fonction des tolérances</v>
      </c>
      <c r="I23" s="71"/>
      <c r="J23" s="353"/>
      <c r="L23" s="43"/>
      <c r="M23" s="44"/>
      <c r="N23" s="44"/>
      <c r="O23" s="44"/>
      <c r="P23" s="44"/>
      <c r="Q23" s="45"/>
      <c r="R23" s="193"/>
    </row>
    <row r="24" spans="2:18" ht="48" customHeight="1" x14ac:dyDescent="0.25">
      <c r="B24" s="249" t="s">
        <v>10</v>
      </c>
      <c r="C24" s="250"/>
      <c r="D24" s="221" t="s">
        <v>109</v>
      </c>
      <c r="E24" s="141"/>
      <c r="F24" s="143"/>
      <c r="G24" s="143"/>
      <c r="H24" s="144"/>
      <c r="I24" s="70" t="str">
        <f>IF(R24="PB","◄","")</f>
        <v>◄</v>
      </c>
      <c r="J24" s="352"/>
      <c r="L24" s="43" t="str">
        <f>IF(E24&lt;&gt;"",0,"")</f>
        <v/>
      </c>
      <c r="M24" s="44" t="str">
        <f>IF(F24&lt;&gt;"",1,"")</f>
        <v/>
      </c>
      <c r="N24" s="44" t="str">
        <f>IF(G24&lt;&gt;"",2,"")</f>
        <v/>
      </c>
      <c r="O24" s="44" t="str">
        <f t="shared" si="5"/>
        <v/>
      </c>
      <c r="P24" s="44" t="str">
        <f t="shared" si="6"/>
        <v/>
      </c>
      <c r="Q24" s="45" t="str">
        <f t="shared" si="2"/>
        <v/>
      </c>
      <c r="R24" s="193" t="str">
        <f t="shared" ref="R24" si="8">IF(D24="OUI",IF(COUNTBLANK(E24:H24)=3,1,"PB"),IF(D24="NON",IF(COUNTBLANK(E24:H24)=4,0,"PB")))</f>
        <v>PB</v>
      </c>
    </row>
    <row r="25" spans="2:18" ht="45.6" thickBot="1" x14ac:dyDescent="0.3">
      <c r="B25" s="251"/>
      <c r="C25" s="252"/>
      <c r="D25" s="222"/>
      <c r="E25" s="172" t="str">
        <f>'C14 Descripteurs'!C10</f>
        <v>Aucune compréhension du contexte ni de la mission</v>
      </c>
      <c r="F25" s="173" t="str">
        <f>'C14 Descripteurs'!D10</f>
        <v>Contexte de la mission analysé, objectif défini</v>
      </c>
      <c r="G25" s="173" t="str">
        <f>'C14 Descripteurs'!E10</f>
        <v>Protocole de validation défini, mesures de vérifications effectuées, sans validation</v>
      </c>
      <c r="H25" s="174" t="str">
        <f>'C14 Descripteurs'!F10</f>
        <v>Interfaces validées en fonction des tolérances</v>
      </c>
      <c r="I25" s="71"/>
      <c r="J25" s="353"/>
      <c r="L25" s="43"/>
      <c r="M25" s="44"/>
      <c r="N25" s="44"/>
      <c r="O25" s="44"/>
      <c r="P25" s="44"/>
      <c r="Q25" s="45"/>
      <c r="R25" s="193"/>
    </row>
    <row r="26" spans="2:18" ht="48" customHeight="1" x14ac:dyDescent="0.25">
      <c r="B26" s="249" t="s">
        <v>11</v>
      </c>
      <c r="C26" s="250"/>
      <c r="D26" s="221" t="s">
        <v>109</v>
      </c>
      <c r="E26" s="141"/>
      <c r="F26" s="143"/>
      <c r="G26" s="143"/>
      <c r="H26" s="144"/>
      <c r="I26" s="70" t="str">
        <f>IF(R26="PB","◄","")</f>
        <v>◄</v>
      </c>
      <c r="J26" s="352"/>
      <c r="L26" s="43" t="str">
        <f>IF(E26&lt;&gt;"",0,"")</f>
        <v/>
      </c>
      <c r="M26" s="44" t="str">
        <f>IF(F26&lt;&gt;"",1,"")</f>
        <v/>
      </c>
      <c r="N26" s="44" t="str">
        <f>IF(G26&lt;&gt;"",2,"")</f>
        <v/>
      </c>
      <c r="O26" s="44" t="str">
        <f t="shared" si="5"/>
        <v/>
      </c>
      <c r="P26" s="44" t="str">
        <f t="shared" si="6"/>
        <v/>
      </c>
      <c r="Q26" s="45" t="str">
        <f t="shared" si="2"/>
        <v/>
      </c>
      <c r="R26" s="193" t="str">
        <f>IF(D26="OUI",IF(COUNTBLANK(E26:H26)=3,1,"PB"),IF(D26="NON",IF(COUNTBLANK(E26:H26)=4,0,"PB")))</f>
        <v>PB</v>
      </c>
    </row>
    <row r="27" spans="2:18" ht="80.099999999999994" customHeight="1" thickBot="1" x14ac:dyDescent="0.3">
      <c r="B27" s="251"/>
      <c r="C27" s="252"/>
      <c r="D27" s="222"/>
      <c r="E27" s="172" t="str">
        <f>'C14 Descripteurs'!C11</f>
        <v>Aucune compréhension du contexte ni de la mission</v>
      </c>
      <c r="F27" s="173" t="str">
        <f>'C14 Descripteurs'!D11</f>
        <v>Contexte de la mission analysé, objectif défini, résultat attendu identifié</v>
      </c>
      <c r="G27" s="173" t="str">
        <f>'C14 Descripteurs'!E11</f>
        <v>Protocole de traçage choisi et réalisé, matériels de mesure correctement utilisés</v>
      </c>
      <c r="H27" s="174" t="str">
        <f>'C14 Descripteurs'!F11</f>
        <v>Contrôle des traçages réalisés, écarts analysés en fonction des tolérances, actions correctives proposées le cas échéant</v>
      </c>
      <c r="I27" s="71"/>
      <c r="J27" s="353"/>
      <c r="L27" s="43"/>
      <c r="M27" s="44"/>
      <c r="N27" s="44"/>
      <c r="O27" s="44"/>
      <c r="P27" s="44"/>
      <c r="Q27" s="45"/>
      <c r="R27" s="193"/>
    </row>
    <row r="28" spans="2:18" ht="45" x14ac:dyDescent="0.25">
      <c r="B28" s="241" t="s">
        <v>14</v>
      </c>
      <c r="C28" s="242"/>
      <c r="D28" s="60"/>
      <c r="E28" s="178" t="str">
        <f>'C14 Descripteurs'!C13</f>
        <v>Aucune compréhension du contexte ni de la mission</v>
      </c>
      <c r="F28" s="179" t="str">
        <f>'C14 Descripteurs'!D13</f>
        <v>Protocole de contrôle défini</v>
      </c>
      <c r="G28" s="179" t="str">
        <f>'C14 Descripteurs'!E13</f>
        <v>Mesures de contrôles réalisées</v>
      </c>
      <c r="H28" s="180" t="str">
        <f>'C14 Descripteurs'!F13</f>
        <v>Écarts analysés et conclusion effectuée, actions correctives proposées le cas échéant</v>
      </c>
      <c r="I28" s="64"/>
      <c r="J28" s="354"/>
      <c r="L28" s="43"/>
      <c r="M28" s="44"/>
      <c r="N28" s="44"/>
      <c r="O28" s="44"/>
      <c r="P28" s="44"/>
      <c r="Q28" s="45"/>
      <c r="R28" s="63"/>
    </row>
    <row r="29" spans="2:18" ht="48" customHeight="1" x14ac:dyDescent="0.25">
      <c r="B29" s="194" t="s">
        <v>103</v>
      </c>
      <c r="C29" s="195"/>
      <c r="D29" s="68" t="s">
        <v>109</v>
      </c>
      <c r="E29" s="145"/>
      <c r="F29" s="146"/>
      <c r="G29" s="146"/>
      <c r="H29" s="147"/>
      <c r="I29" s="72" t="str">
        <f>IF(R29="PB","◄","")</f>
        <v>◄</v>
      </c>
      <c r="J29" s="355"/>
      <c r="L29" s="43" t="str">
        <f>IF(E29&lt;&gt;"",0,"")</f>
        <v/>
      </c>
      <c r="M29" s="44" t="str">
        <f>IF(F29&lt;&gt;"",1,"")</f>
        <v/>
      </c>
      <c r="N29" s="44" t="str">
        <f>IF(G29&lt;&gt;"",2,"")</f>
        <v/>
      </c>
      <c r="O29" s="44" t="str">
        <f t="shared" si="5"/>
        <v/>
      </c>
      <c r="P29" s="44" t="str">
        <f t="shared" si="6"/>
        <v/>
      </c>
      <c r="Q29" s="45" t="str">
        <f t="shared" si="2"/>
        <v/>
      </c>
      <c r="R29" s="62" t="str">
        <f>IF(D29="OUI",IF(COUNTBLANK(E29:H29)=3,1,"PB"),IF(D29="NON",IF(COUNTBLANK(E29:H29)=4,0,"PB")))</f>
        <v>PB</v>
      </c>
    </row>
    <row r="30" spans="2:18" ht="48" customHeight="1" x14ac:dyDescent="0.25">
      <c r="B30" s="194" t="s">
        <v>104</v>
      </c>
      <c r="C30" s="195"/>
      <c r="D30" s="68" t="s">
        <v>109</v>
      </c>
      <c r="E30" s="145"/>
      <c r="F30" s="146"/>
      <c r="G30" s="146"/>
      <c r="H30" s="147"/>
      <c r="I30" s="73" t="str">
        <f>IF(R30="PB","◄","")</f>
        <v>◄</v>
      </c>
      <c r="J30" s="356"/>
      <c r="L30" s="43" t="str">
        <f>IF(E30&lt;&gt;"",0,"")</f>
        <v/>
      </c>
      <c r="M30" s="44" t="str">
        <f>IF(F30&lt;&gt;"",1,"")</f>
        <v/>
      </c>
      <c r="N30" s="44" t="str">
        <f>IF(G30&lt;&gt;"",2,"")</f>
        <v/>
      </c>
      <c r="O30" s="44" t="str">
        <f t="shared" si="5"/>
        <v/>
      </c>
      <c r="P30" s="44" t="str">
        <f t="shared" si="6"/>
        <v/>
      </c>
      <c r="Q30" s="45" t="str">
        <f t="shared" si="2"/>
        <v/>
      </c>
      <c r="R30" s="62" t="str">
        <f t="shared" ref="R30:R31" si="9">IF(D30="OUI",IF(COUNTBLANK(E30:H30)=3,1,"PB"),IF(D30="NON",IF(COUNTBLANK(E30:H30)=4,0,"PB")))</f>
        <v>PB</v>
      </c>
    </row>
    <row r="31" spans="2:18" ht="48" customHeight="1" thickBot="1" x14ac:dyDescent="0.3">
      <c r="B31" s="223" t="s">
        <v>105</v>
      </c>
      <c r="C31" s="224"/>
      <c r="D31" s="69" t="s">
        <v>109</v>
      </c>
      <c r="E31" s="148"/>
      <c r="F31" s="149"/>
      <c r="G31" s="149"/>
      <c r="H31" s="150"/>
      <c r="I31" s="74" t="str">
        <f>IF(R31="PB","◄","")</f>
        <v>◄</v>
      </c>
      <c r="J31" s="357"/>
      <c r="L31" s="47" t="str">
        <f>IF(E31&lt;&gt;"",0,"")</f>
        <v/>
      </c>
      <c r="M31" s="48" t="str">
        <f>IF(F31&lt;&gt;"",1,"")</f>
        <v/>
      </c>
      <c r="N31" s="48" t="str">
        <f>IF(G31&lt;&gt;"",2,"")</f>
        <v/>
      </c>
      <c r="O31" s="48" t="str">
        <f t="shared" si="5"/>
        <v/>
      </c>
      <c r="P31" s="48" t="str">
        <f t="shared" si="6"/>
        <v/>
      </c>
      <c r="Q31" s="49" t="str">
        <f t="shared" si="2"/>
        <v/>
      </c>
      <c r="R31" s="62" t="str">
        <f t="shared" si="9"/>
        <v>PB</v>
      </c>
    </row>
    <row r="32" spans="2:18" ht="21" customHeight="1" x14ac:dyDescent="0.25">
      <c r="B32" s="204" t="s">
        <v>112</v>
      </c>
      <c r="C32" s="204"/>
      <c r="D32" s="204"/>
      <c r="E32" s="204"/>
      <c r="F32" s="204"/>
      <c r="G32" s="204"/>
      <c r="H32" s="204"/>
      <c r="I32" s="204"/>
    </row>
  </sheetData>
  <sheetProtection sheet="1" objects="1" scenarios="1" selectLockedCells="1"/>
  <mergeCells count="50">
    <mergeCell ref="L13:Q13"/>
    <mergeCell ref="B28:C28"/>
    <mergeCell ref="B14:C15"/>
    <mergeCell ref="J14:J15"/>
    <mergeCell ref="B16:C17"/>
    <mergeCell ref="B18:C19"/>
    <mergeCell ref="B20:C21"/>
    <mergeCell ref="B22:C23"/>
    <mergeCell ref="B24:C25"/>
    <mergeCell ref="B26:C27"/>
    <mergeCell ref="J18:J19"/>
    <mergeCell ref="B30:C30"/>
    <mergeCell ref="B31:C31"/>
    <mergeCell ref="B2:H2"/>
    <mergeCell ref="B3:H3"/>
    <mergeCell ref="B4:H4"/>
    <mergeCell ref="D20:D21"/>
    <mergeCell ref="D22:D23"/>
    <mergeCell ref="D24:D25"/>
    <mergeCell ref="D26:D27"/>
    <mergeCell ref="B12:C12"/>
    <mergeCell ref="B13:C13"/>
    <mergeCell ref="C6:J6"/>
    <mergeCell ref="I12:I13"/>
    <mergeCell ref="J20:J21"/>
    <mergeCell ref="J22:J23"/>
    <mergeCell ref="J24:J25"/>
    <mergeCell ref="B29:C29"/>
    <mergeCell ref="I2:J4"/>
    <mergeCell ref="C5:D5"/>
    <mergeCell ref="B32:I32"/>
    <mergeCell ref="F5:G5"/>
    <mergeCell ref="I5:J5"/>
    <mergeCell ref="F7:J7"/>
    <mergeCell ref="D7:E7"/>
    <mergeCell ref="J26:J27"/>
    <mergeCell ref="J29:J31"/>
    <mergeCell ref="J12:J13"/>
    <mergeCell ref="F8:J11"/>
    <mergeCell ref="D14:D15"/>
    <mergeCell ref="D16:D17"/>
    <mergeCell ref="D18:D19"/>
    <mergeCell ref="J16:J17"/>
    <mergeCell ref="R24:R25"/>
    <mergeCell ref="R26:R27"/>
    <mergeCell ref="R14:R15"/>
    <mergeCell ref="R16:R17"/>
    <mergeCell ref="R18:R19"/>
    <mergeCell ref="R20:R21"/>
    <mergeCell ref="R22:R23"/>
  </mergeCells>
  <conditionalFormatting sqref="D14:D27">
    <cfRule type="containsText" dxfId="251" priority="15" operator="containsText" text="NON">
      <formula>NOT(ISERROR(SEARCH("NON",D14)))</formula>
    </cfRule>
    <cfRule type="containsText" dxfId="250" priority="16" operator="containsText" text="OUI">
      <formula>NOT(ISERROR(SEARCH("OUI",D14)))</formula>
    </cfRule>
    <cfRule type="containsText" dxfId="249" priority="17" operator="containsText" text="Obligatoire">
      <formula>NOT(ISERROR(SEARCH("Obligatoire",D14)))</formula>
    </cfRule>
  </conditionalFormatting>
  <conditionalFormatting sqref="D29:D31">
    <cfRule type="containsText" dxfId="248" priority="12" operator="containsText" text="NON">
      <formula>NOT(ISERROR(SEARCH("NON",D29)))</formula>
    </cfRule>
    <cfRule type="containsText" dxfId="247" priority="13" operator="containsText" text="OUI">
      <formula>NOT(ISERROR(SEARCH("OUI",D29)))</formula>
    </cfRule>
    <cfRule type="containsText" dxfId="246" priority="14" operator="containsText" text="Obligatoire">
      <formula>NOT(ISERROR(SEARCH("Obligatoire",D29)))</formula>
    </cfRule>
  </conditionalFormatting>
  <conditionalFormatting sqref="I14">
    <cfRule type="containsText" dxfId="245" priority="9" operator="containsText" text="◄">
      <formula>NOT(ISERROR(SEARCH("◄",I14)))</formula>
    </cfRule>
  </conditionalFormatting>
  <conditionalFormatting sqref="I16">
    <cfRule type="containsText" dxfId="244" priority="7" operator="containsText" text="◄">
      <formula>NOT(ISERROR(SEARCH("◄",I16)))</formula>
    </cfRule>
  </conditionalFormatting>
  <conditionalFormatting sqref="I18">
    <cfRule type="containsText" dxfId="243" priority="6" operator="containsText" text="◄">
      <formula>NOT(ISERROR(SEARCH("◄",I18)))</formula>
    </cfRule>
  </conditionalFormatting>
  <conditionalFormatting sqref="I20">
    <cfRule type="containsText" dxfId="242" priority="1" operator="containsText" text="◄">
      <formula>NOT(ISERROR(SEARCH("◄",I20)))</formula>
    </cfRule>
  </conditionalFormatting>
  <conditionalFormatting sqref="I22">
    <cfRule type="containsText" dxfId="241" priority="5" operator="containsText" text="◄">
      <formula>NOT(ISERROR(SEARCH("◄",I22)))</formula>
    </cfRule>
  </conditionalFormatting>
  <conditionalFormatting sqref="I24">
    <cfRule type="containsText" dxfId="240" priority="4" operator="containsText" text="◄">
      <formula>NOT(ISERROR(SEARCH("◄",I24)))</formula>
    </cfRule>
  </conditionalFormatting>
  <conditionalFormatting sqref="I26">
    <cfRule type="containsText" dxfId="239" priority="3" operator="containsText" text="◄">
      <formula>NOT(ISERROR(SEARCH("◄",I26)))</formula>
    </cfRule>
  </conditionalFormatting>
  <conditionalFormatting sqref="I29:I31">
    <cfRule type="containsText" dxfId="238" priority="2" operator="containsText" text="◄">
      <formula>NOT(ISERROR(SEARCH("◄",I29)))</formula>
    </cfRule>
  </conditionalFormatting>
  <dataValidations count="1">
    <dataValidation type="list" allowBlank="1" showInputMessage="1" showErrorMessage="1" sqref="D14:D27 D29:D31" xr:uid="{00000000-0002-0000-0400-000000000000}">
      <formula1>"OUI,NON"</formula1>
    </dataValidation>
  </dataValidations>
  <printOptions horizontalCentered="1"/>
  <pageMargins left="0.23622047244094491" right="0.23622047244094491" top="0.19685039370078741" bottom="0.19685039370078741" header="0.31496062992125984" footer="0.31496062992125984"/>
  <pageSetup paperSize="9" scale="43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400-000001000000}">
          <x14:formula1>
            <xm:f>DÉBUT!$C$12:$C$14</xm:f>
          </x14:formula1>
          <xm:sqref>C5 F5 I5</xm:sqref>
        </x14:dataValidation>
      </x14:dataValidations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rgb="FFFFC000"/>
    <pageSetUpPr fitToPage="1"/>
  </sheetPr>
  <dimension ref="B1:R28"/>
  <sheetViews>
    <sheetView topLeftCell="A2" zoomScale="55" zoomScaleNormal="55" workbookViewId="0">
      <selection activeCell="E14" sqref="E14"/>
    </sheetView>
  </sheetViews>
  <sheetFormatPr baseColWidth="10" defaultColWidth="11.44140625" defaultRowHeight="13.8" x14ac:dyDescent="0.25"/>
  <cols>
    <col min="1" max="1" width="1.88671875" style="41" customWidth="1"/>
    <col min="2" max="2" width="26.109375" style="41" customWidth="1"/>
    <col min="3" max="3" width="37" style="41" customWidth="1"/>
    <col min="4" max="4" width="16.109375" style="41" customWidth="1"/>
    <col min="5" max="8" width="34.109375" style="41" customWidth="1"/>
    <col min="9" max="9" width="4.5546875" style="41" customWidth="1"/>
    <col min="10" max="10" width="73.33203125" style="41" customWidth="1"/>
    <col min="11" max="11" width="5.109375" style="41" customWidth="1"/>
    <col min="12" max="16" width="2.33203125" style="41" hidden="1" customWidth="1"/>
    <col min="17" max="17" width="3.6640625" style="41" hidden="1" customWidth="1"/>
    <col min="18" max="18" width="4.44140625" style="41" hidden="1" customWidth="1"/>
    <col min="19" max="16384" width="11.44140625" style="41"/>
  </cols>
  <sheetData>
    <row r="1" spans="2:18" ht="6" customHeight="1" thickBot="1" x14ac:dyDescent="0.3"/>
    <row r="2" spans="2:18" ht="55.5" customHeight="1" x14ac:dyDescent="0.25">
      <c r="B2" s="225" t="s">
        <v>160</v>
      </c>
      <c r="C2" s="226"/>
      <c r="D2" s="226"/>
      <c r="E2" s="226"/>
      <c r="F2" s="226"/>
      <c r="G2" s="226"/>
      <c r="H2" s="227"/>
      <c r="I2" s="196" t="s">
        <v>96</v>
      </c>
      <c r="J2" s="197"/>
    </row>
    <row r="3" spans="2:18" ht="25.5" customHeight="1" x14ac:dyDescent="0.25">
      <c r="B3" s="228" t="s">
        <v>130</v>
      </c>
      <c r="C3" s="229"/>
      <c r="D3" s="229"/>
      <c r="E3" s="229"/>
      <c r="F3" s="229"/>
      <c r="G3" s="229"/>
      <c r="H3" s="230"/>
      <c r="I3" s="198"/>
      <c r="J3" s="199"/>
    </row>
    <row r="4" spans="2:18" ht="25.5" customHeight="1" thickBot="1" x14ac:dyDescent="0.3">
      <c r="B4" s="231" t="s">
        <v>119</v>
      </c>
      <c r="C4" s="232"/>
      <c r="D4" s="232"/>
      <c r="E4" s="232"/>
      <c r="F4" s="232"/>
      <c r="G4" s="232"/>
      <c r="H4" s="233"/>
      <c r="I4" s="200"/>
      <c r="J4" s="201"/>
    </row>
    <row r="5" spans="2:18" ht="27.75" customHeight="1" thickBot="1" x14ac:dyDescent="0.3">
      <c r="B5" s="166" t="s">
        <v>97</v>
      </c>
      <c r="C5" s="202"/>
      <c r="D5" s="203"/>
      <c r="E5" s="166" t="s">
        <v>97</v>
      </c>
      <c r="F5" s="202"/>
      <c r="G5" s="203"/>
      <c r="H5" s="166" t="s">
        <v>97</v>
      </c>
      <c r="I5" s="202"/>
      <c r="J5" s="203"/>
    </row>
    <row r="6" spans="2:18" ht="42.75" customHeight="1" thickBot="1" x14ac:dyDescent="0.3">
      <c r="B6" s="67" t="s">
        <v>8</v>
      </c>
      <c r="C6" s="350"/>
      <c r="D6" s="350"/>
      <c r="E6" s="350"/>
      <c r="F6" s="350"/>
      <c r="G6" s="350"/>
      <c r="H6" s="350"/>
      <c r="I6" s="350"/>
      <c r="J6" s="351"/>
    </row>
    <row r="7" spans="2:18" ht="35.4" thickBot="1" x14ac:dyDescent="0.35">
      <c r="B7" s="66" t="s">
        <v>113</v>
      </c>
      <c r="C7" s="75" t="str">
        <f>'C15_A1'!C7</f>
        <v>DUPONT Candide</v>
      </c>
      <c r="D7" s="208" t="s">
        <v>114</v>
      </c>
      <c r="E7" s="209"/>
      <c r="F7" s="205" t="s">
        <v>116</v>
      </c>
      <c r="G7" s="206"/>
      <c r="H7" s="206"/>
      <c r="I7" s="206"/>
      <c r="J7" s="207"/>
    </row>
    <row r="8" spans="2:18" ht="23.25" customHeight="1" x14ac:dyDescent="0.25">
      <c r="B8" s="167" t="s">
        <v>4</v>
      </c>
      <c r="C8" s="168" t="str">
        <f>'C15_A1'!C8</f>
        <v>Lycée LIVET</v>
      </c>
      <c r="D8" s="169" t="s">
        <v>107</v>
      </c>
      <c r="E8" s="170" t="s">
        <v>115</v>
      </c>
      <c r="F8" s="212"/>
      <c r="G8" s="213"/>
      <c r="H8" s="213"/>
      <c r="I8" s="213"/>
      <c r="J8" s="214"/>
    </row>
    <row r="9" spans="2:18" ht="23.25" customHeight="1" x14ac:dyDescent="0.25">
      <c r="B9" s="167" t="s">
        <v>2</v>
      </c>
      <c r="C9" s="160"/>
      <c r="D9" s="161"/>
      <c r="E9" s="162"/>
      <c r="F9" s="215"/>
      <c r="G9" s="216"/>
      <c r="H9" s="216"/>
      <c r="I9" s="216"/>
      <c r="J9" s="217"/>
    </row>
    <row r="10" spans="2:18" ht="23.25" customHeight="1" x14ac:dyDescent="0.25">
      <c r="B10" s="167" t="s">
        <v>1</v>
      </c>
      <c r="C10" s="160"/>
      <c r="D10" s="161"/>
      <c r="E10" s="162"/>
      <c r="F10" s="215"/>
      <c r="G10" s="216"/>
      <c r="H10" s="216"/>
      <c r="I10" s="216"/>
      <c r="J10" s="217"/>
      <c r="K10" s="42"/>
    </row>
    <row r="11" spans="2:18" ht="23.25" customHeight="1" thickBot="1" x14ac:dyDescent="0.3">
      <c r="B11" s="171" t="s">
        <v>0</v>
      </c>
      <c r="C11" s="163"/>
      <c r="D11" s="164"/>
      <c r="E11" s="165"/>
      <c r="F11" s="218"/>
      <c r="G11" s="219"/>
      <c r="H11" s="219"/>
      <c r="I11" s="219"/>
      <c r="J11" s="220"/>
    </row>
    <row r="12" spans="2:18" ht="24.75" customHeight="1" thickBot="1" x14ac:dyDescent="0.3">
      <c r="B12" s="234" t="s">
        <v>5</v>
      </c>
      <c r="C12" s="235"/>
      <c r="D12" s="137" t="s">
        <v>108</v>
      </c>
      <c r="E12" s="138">
        <v>0</v>
      </c>
      <c r="F12" s="139">
        <v>1</v>
      </c>
      <c r="G12" s="139">
        <v>2</v>
      </c>
      <c r="H12" s="140">
        <v>3</v>
      </c>
      <c r="I12" s="238"/>
      <c r="J12" s="210" t="s">
        <v>140</v>
      </c>
    </row>
    <row r="13" spans="2:18" ht="30" customHeight="1" thickBot="1" x14ac:dyDescent="0.3">
      <c r="B13" s="236" t="s">
        <v>129</v>
      </c>
      <c r="C13" s="237"/>
      <c r="D13" s="159"/>
      <c r="E13" s="58"/>
      <c r="F13" s="58"/>
      <c r="G13" s="58"/>
      <c r="H13" s="59"/>
      <c r="I13" s="239"/>
      <c r="J13" s="211"/>
      <c r="L13" s="240" t="s">
        <v>27</v>
      </c>
      <c r="M13" s="240"/>
      <c r="N13" s="240"/>
      <c r="O13" s="240"/>
      <c r="P13" s="240"/>
      <c r="Q13" s="240"/>
      <c r="R13" s="61" t="s">
        <v>111</v>
      </c>
    </row>
    <row r="14" spans="2:18" ht="39.9" customHeight="1" x14ac:dyDescent="0.25">
      <c r="B14" s="257" t="s">
        <v>35</v>
      </c>
      <c r="C14" s="258"/>
      <c r="D14" s="221" t="s">
        <v>109</v>
      </c>
      <c r="E14" s="141"/>
      <c r="F14" s="142"/>
      <c r="G14" s="142"/>
      <c r="H14" s="124"/>
      <c r="I14" s="70" t="str">
        <f>IF(R14="PB","◄","")</f>
        <v>◄</v>
      </c>
      <c r="J14" s="352"/>
      <c r="L14" s="43" t="str">
        <f>IF(E14&lt;&gt;"",0,"")</f>
        <v/>
      </c>
      <c r="M14" s="44" t="str">
        <f>IF(F14&lt;&gt;"",1,"")</f>
        <v/>
      </c>
      <c r="N14" s="44" t="str">
        <f>IF(G14&lt;&gt;"",2,"")</f>
        <v/>
      </c>
      <c r="O14" s="44" t="str">
        <f>IF(H14&lt;&gt;"",3,"")</f>
        <v/>
      </c>
      <c r="P14" s="44" t="str">
        <f>IF(AND(L14="",M14="",N14="",O14=""),"",SUM(L14:O14))</f>
        <v/>
      </c>
      <c r="Q14" s="45" t="str">
        <f>IF(P14="","",P14)</f>
        <v/>
      </c>
      <c r="R14" s="193" t="str">
        <f>IF(D14="OUI",IF(COUNTBLANK(E14:H14)=3,1,"PB"),IF(D14="NON",IF(COUNTBLANK(E14:H14)=4,0,"PB")))</f>
        <v>PB</v>
      </c>
    </row>
    <row r="15" spans="2:18" ht="75.599999999999994" thickBot="1" x14ac:dyDescent="0.3">
      <c r="B15" s="255"/>
      <c r="C15" s="256"/>
      <c r="D15" s="222"/>
      <c r="E15" s="172" t="s">
        <v>50</v>
      </c>
      <c r="F15" s="173" t="s">
        <v>127</v>
      </c>
      <c r="G15" s="173" t="s">
        <v>128</v>
      </c>
      <c r="H15" s="174" t="s">
        <v>92</v>
      </c>
      <c r="I15" s="71"/>
      <c r="J15" s="353"/>
      <c r="L15" s="43"/>
      <c r="M15" s="44"/>
      <c r="N15" s="44"/>
      <c r="O15" s="44"/>
      <c r="P15" s="44"/>
      <c r="Q15" s="45"/>
      <c r="R15" s="193"/>
    </row>
    <row r="16" spans="2:18" ht="39.9" customHeight="1" x14ac:dyDescent="0.25">
      <c r="B16" s="253" t="s">
        <v>36</v>
      </c>
      <c r="C16" s="254"/>
      <c r="D16" s="221" t="s">
        <v>109</v>
      </c>
      <c r="E16" s="141"/>
      <c r="F16" s="143"/>
      <c r="G16" s="143"/>
      <c r="H16" s="144"/>
      <c r="I16" s="70" t="str">
        <f>IF(R16="PB","◄","")</f>
        <v>◄</v>
      </c>
      <c r="J16" s="352"/>
      <c r="L16" s="43" t="str">
        <f>IF(E16&lt;&gt;"",0,"")</f>
        <v/>
      </c>
      <c r="M16" s="44" t="str">
        <f>IF(F16&lt;&gt;"",1,"")</f>
        <v/>
      </c>
      <c r="N16" s="44" t="str">
        <f>IF(G16&lt;&gt;"",2,"")</f>
        <v/>
      </c>
      <c r="O16" s="44" t="str">
        <f t="shared" ref="O16:O20" si="0">IF(H16&lt;&gt;"",3,"")</f>
        <v/>
      </c>
      <c r="P16" s="44" t="str">
        <f t="shared" ref="P16:P20" si="1">IF(AND(L16="",M16="",N16="",O16=""),"",SUM(L16:O16))</f>
        <v/>
      </c>
      <c r="Q16" s="45" t="str">
        <f t="shared" ref="Q16:Q26" si="2">IF(P16="","",P16)</f>
        <v/>
      </c>
      <c r="R16" s="193" t="str">
        <f>IF(D16="OUI",IF(COUNTBLANK(E16:H16)=3,1,"PB"),IF(D16="NON",IF(COUNTBLANK(E16:H16)=4,0,"PB")))</f>
        <v>PB</v>
      </c>
    </row>
    <row r="17" spans="2:18" ht="60.6" thickBot="1" x14ac:dyDescent="0.3">
      <c r="B17" s="257"/>
      <c r="C17" s="258"/>
      <c r="D17" s="222"/>
      <c r="E17" s="175" t="s">
        <v>126</v>
      </c>
      <c r="F17" s="176" t="s">
        <v>93</v>
      </c>
      <c r="G17" s="176" t="s">
        <v>95</v>
      </c>
      <c r="H17" s="177" t="s">
        <v>94</v>
      </c>
      <c r="I17" s="71"/>
      <c r="J17" s="353"/>
      <c r="L17" s="43"/>
      <c r="M17" s="44"/>
      <c r="N17" s="44"/>
      <c r="O17" s="44"/>
      <c r="P17" s="44"/>
      <c r="Q17" s="45"/>
      <c r="R17" s="193"/>
    </row>
    <row r="18" spans="2:18" ht="39.9" customHeight="1" x14ac:dyDescent="0.25">
      <c r="B18" s="253" t="s">
        <v>37</v>
      </c>
      <c r="C18" s="254"/>
      <c r="D18" s="221" t="s">
        <v>109</v>
      </c>
      <c r="E18" s="141"/>
      <c r="F18" s="143"/>
      <c r="G18" s="143"/>
      <c r="H18" s="144"/>
      <c r="I18" s="70" t="str">
        <f>IF(R18="PB","◄","")</f>
        <v>◄</v>
      </c>
      <c r="J18" s="352"/>
      <c r="L18" s="43" t="str">
        <f>IF(E18&lt;&gt;"",0,"")</f>
        <v/>
      </c>
      <c r="M18" s="44" t="str">
        <f>IF(F18&lt;&gt;"",1,"")</f>
        <v/>
      </c>
      <c r="N18" s="44" t="str">
        <f>IF(G18&lt;&gt;"",2,"")</f>
        <v/>
      </c>
      <c r="O18" s="44" t="str">
        <f t="shared" si="0"/>
        <v/>
      </c>
      <c r="P18" s="44" t="str">
        <f t="shared" si="1"/>
        <v/>
      </c>
      <c r="Q18" s="45" t="str">
        <f t="shared" si="2"/>
        <v/>
      </c>
      <c r="R18" s="193" t="str">
        <f t="shared" ref="R18" si="3">IF(D18="OUI",IF(COUNTBLANK(E18:H18)=3,1,"PB"),IF(D18="NON",IF(COUNTBLANK(E18:H18)=4,0,"PB")))</f>
        <v>PB</v>
      </c>
    </row>
    <row r="19" spans="2:18" ht="84" customHeight="1" thickBot="1" x14ac:dyDescent="0.3">
      <c r="B19" s="255"/>
      <c r="C19" s="256"/>
      <c r="D19" s="222"/>
      <c r="E19" s="172" t="s">
        <v>88</v>
      </c>
      <c r="F19" s="173" t="s">
        <v>91</v>
      </c>
      <c r="G19" s="173" t="s">
        <v>90</v>
      </c>
      <c r="H19" s="174" t="s">
        <v>89</v>
      </c>
      <c r="I19" s="71"/>
      <c r="J19" s="353"/>
      <c r="L19" s="43"/>
      <c r="M19" s="44"/>
      <c r="N19" s="44"/>
      <c r="O19" s="44"/>
      <c r="P19" s="44"/>
      <c r="Q19" s="45"/>
      <c r="R19" s="193"/>
    </row>
    <row r="20" spans="2:18" ht="39.9" customHeight="1" x14ac:dyDescent="0.25">
      <c r="B20" s="253" t="s">
        <v>38</v>
      </c>
      <c r="C20" s="254"/>
      <c r="D20" s="221" t="s">
        <v>109</v>
      </c>
      <c r="E20" s="141"/>
      <c r="F20" s="143"/>
      <c r="G20" s="143"/>
      <c r="H20" s="144"/>
      <c r="I20" s="70" t="str">
        <f>IF(R20="PB","◄","")</f>
        <v>◄</v>
      </c>
      <c r="J20" s="352"/>
      <c r="L20" s="43" t="str">
        <f>IF(E20&lt;&gt;"",0,"")</f>
        <v/>
      </c>
      <c r="M20" s="44" t="str">
        <f>IF(F20&lt;&gt;"",1,"")</f>
        <v/>
      </c>
      <c r="N20" s="44" t="str">
        <f>IF(G20&lt;&gt;"",2,"")</f>
        <v/>
      </c>
      <c r="O20" s="44" t="str">
        <f t="shared" si="0"/>
        <v/>
      </c>
      <c r="P20" s="44" t="str">
        <f t="shared" si="1"/>
        <v/>
      </c>
      <c r="Q20" s="45" t="str">
        <f t="shared" si="2"/>
        <v/>
      </c>
      <c r="R20" s="193" t="str">
        <f t="shared" ref="R20" si="4">IF(D20="OUI",IF(COUNTBLANK(E20:H20)=3,1,"PB"),IF(D20="NON",IF(COUNTBLANK(E20:H20)=4,0,"PB")))</f>
        <v>PB</v>
      </c>
    </row>
    <row r="21" spans="2:18" ht="59.25" customHeight="1" thickBot="1" x14ac:dyDescent="0.3">
      <c r="B21" s="255"/>
      <c r="C21" s="256"/>
      <c r="D21" s="222"/>
      <c r="E21" s="181" t="s">
        <v>84</v>
      </c>
      <c r="F21" s="182" t="s">
        <v>85</v>
      </c>
      <c r="G21" s="182" t="s">
        <v>86</v>
      </c>
      <c r="H21" s="183" t="s">
        <v>87</v>
      </c>
      <c r="I21" s="71"/>
      <c r="J21" s="353"/>
      <c r="L21" s="43"/>
      <c r="M21" s="44"/>
      <c r="N21" s="44"/>
      <c r="O21" s="44"/>
      <c r="P21" s="44"/>
      <c r="Q21" s="45"/>
      <c r="R21" s="193"/>
    </row>
    <row r="22" spans="2:18" ht="39.9" customHeight="1" x14ac:dyDescent="0.25">
      <c r="B22" s="253" t="s">
        <v>39</v>
      </c>
      <c r="C22" s="254"/>
      <c r="D22" s="221" t="s">
        <v>109</v>
      </c>
      <c r="E22" s="141"/>
      <c r="F22" s="143"/>
      <c r="G22" s="143"/>
      <c r="H22" s="144"/>
      <c r="I22" s="70" t="str">
        <f>IF(R22="PB","◄","")</f>
        <v>◄</v>
      </c>
      <c r="J22" s="352"/>
      <c r="L22" s="43" t="str">
        <f>IF(E22&lt;&gt;"",0,"")</f>
        <v/>
      </c>
      <c r="M22" s="44" t="str">
        <f>IF(F22&lt;&gt;"",1,"")</f>
        <v/>
      </c>
      <c r="N22" s="44" t="str">
        <f>IF(G22&lt;&gt;"",2,"")</f>
        <v/>
      </c>
      <c r="O22" s="44" t="str">
        <f t="shared" ref="O22:O26" si="5">IF(H22&lt;&gt;"",3,"")</f>
        <v/>
      </c>
      <c r="P22" s="44" t="str">
        <f t="shared" ref="P22:P26" si="6">IF(AND(L22="",M22="",N22="",O22=""),"",SUM(L22:O22))</f>
        <v/>
      </c>
      <c r="Q22" s="45" t="str">
        <f t="shared" si="2"/>
        <v/>
      </c>
      <c r="R22" s="193" t="str">
        <f t="shared" ref="R22" si="7">IF(D22="OUI",IF(COUNTBLANK(E22:H22)=3,1,"PB"),IF(D22="NON",IF(COUNTBLANK(E22:H22)=4,0,"PB")))</f>
        <v>PB</v>
      </c>
    </row>
    <row r="23" spans="2:18" ht="75.599999999999994" thickBot="1" x14ac:dyDescent="0.3">
      <c r="B23" s="255"/>
      <c r="C23" s="256"/>
      <c r="D23" s="222"/>
      <c r="E23" s="172" t="s">
        <v>80</v>
      </c>
      <c r="F23" s="173" t="s">
        <v>81</v>
      </c>
      <c r="G23" s="173" t="s">
        <v>82</v>
      </c>
      <c r="H23" s="174" t="s">
        <v>83</v>
      </c>
      <c r="I23" s="71"/>
      <c r="J23" s="353"/>
      <c r="L23" s="43"/>
      <c r="M23" s="44"/>
      <c r="N23" s="44"/>
      <c r="O23" s="44"/>
      <c r="P23" s="44"/>
      <c r="Q23" s="45"/>
      <c r="R23" s="193"/>
    </row>
    <row r="24" spans="2:18" ht="39.9" customHeight="1" x14ac:dyDescent="0.25">
      <c r="B24" s="253" t="s">
        <v>125</v>
      </c>
      <c r="C24" s="254"/>
      <c r="D24" s="221" t="s">
        <v>109</v>
      </c>
      <c r="E24" s="141"/>
      <c r="F24" s="143"/>
      <c r="G24" s="143"/>
      <c r="H24" s="144"/>
      <c r="I24" s="70" t="str">
        <f>IF(R24="PB","◄","")</f>
        <v>◄</v>
      </c>
      <c r="J24" s="352"/>
      <c r="L24" s="43" t="str">
        <f>IF(E24&lt;&gt;"",0,"")</f>
        <v/>
      </c>
      <c r="M24" s="44" t="str">
        <f>IF(F24&lt;&gt;"",1,"")</f>
        <v/>
      </c>
      <c r="N24" s="44" t="str">
        <f>IF(G24&lt;&gt;"",2,"")</f>
        <v/>
      </c>
      <c r="O24" s="44" t="str">
        <f t="shared" si="5"/>
        <v/>
      </c>
      <c r="P24" s="44" t="str">
        <f t="shared" si="6"/>
        <v/>
      </c>
      <c r="Q24" s="45" t="str">
        <f t="shared" si="2"/>
        <v/>
      </c>
      <c r="R24" s="193" t="str">
        <f t="shared" ref="R24" si="8">IF(D24="OUI",IF(COUNTBLANK(E24:H24)=3,1,"PB"),IF(D24="NON",IF(COUNTBLANK(E24:H24)=4,0,"PB")))</f>
        <v>PB</v>
      </c>
    </row>
    <row r="25" spans="2:18" ht="60.6" thickBot="1" x14ac:dyDescent="0.3">
      <c r="B25" s="255"/>
      <c r="C25" s="256"/>
      <c r="D25" s="222"/>
      <c r="E25" s="172" t="s">
        <v>76</v>
      </c>
      <c r="F25" s="173" t="s">
        <v>77</v>
      </c>
      <c r="G25" s="173" t="s">
        <v>78</v>
      </c>
      <c r="H25" s="174" t="s">
        <v>79</v>
      </c>
      <c r="I25" s="71"/>
      <c r="J25" s="353"/>
      <c r="L25" s="43"/>
      <c r="M25" s="44"/>
      <c r="N25" s="44"/>
      <c r="O25" s="44"/>
      <c r="P25" s="44"/>
      <c r="Q25" s="45"/>
      <c r="R25" s="193"/>
    </row>
    <row r="26" spans="2:18" ht="39.9" customHeight="1" x14ac:dyDescent="0.25">
      <c r="B26" s="249" t="s">
        <v>6</v>
      </c>
      <c r="C26" s="250"/>
      <c r="D26" s="221" t="s">
        <v>109</v>
      </c>
      <c r="E26" s="141"/>
      <c r="F26" s="143"/>
      <c r="G26" s="143"/>
      <c r="H26" s="144"/>
      <c r="I26" s="70" t="str">
        <f>IF(R26="PB","◄","")</f>
        <v>◄</v>
      </c>
      <c r="J26" s="352"/>
      <c r="L26" s="43" t="str">
        <f>IF(E26&lt;&gt;"",0,"")</f>
        <v/>
      </c>
      <c r="M26" s="44" t="str">
        <f>IF(F26&lt;&gt;"",1,"")</f>
        <v/>
      </c>
      <c r="N26" s="44" t="str">
        <f>IF(G26&lt;&gt;"",2,"")</f>
        <v/>
      </c>
      <c r="O26" s="44" t="str">
        <f t="shared" si="5"/>
        <v/>
      </c>
      <c r="P26" s="44" t="str">
        <f t="shared" si="6"/>
        <v/>
      </c>
      <c r="Q26" s="45" t="str">
        <f t="shared" si="2"/>
        <v/>
      </c>
      <c r="R26" s="193" t="str">
        <f>IF(D26="OUI",IF(COUNTBLANK(E26:H26)=3,1,"PB"),IF(D26="NON",IF(COUNTBLANK(E26:H26)=4,0,"PB")))</f>
        <v>PB</v>
      </c>
    </row>
    <row r="27" spans="2:18" ht="142.5" customHeight="1" thickBot="1" x14ac:dyDescent="0.3">
      <c r="B27" s="251"/>
      <c r="C27" s="252"/>
      <c r="D27" s="222"/>
      <c r="E27" s="172" t="s">
        <v>73</v>
      </c>
      <c r="F27" s="173" t="s">
        <v>163</v>
      </c>
      <c r="G27" s="173" t="s">
        <v>74</v>
      </c>
      <c r="H27" s="174" t="s">
        <v>75</v>
      </c>
      <c r="I27" s="71"/>
      <c r="J27" s="353"/>
      <c r="L27" s="43"/>
      <c r="M27" s="44"/>
      <c r="N27" s="44"/>
      <c r="O27" s="44"/>
      <c r="P27" s="44"/>
      <c r="Q27" s="45"/>
      <c r="R27" s="193"/>
    </row>
    <row r="28" spans="2:18" ht="21" customHeight="1" x14ac:dyDescent="0.25">
      <c r="B28" s="204" t="s">
        <v>112</v>
      </c>
      <c r="C28" s="204"/>
      <c r="D28" s="204"/>
      <c r="E28" s="204"/>
      <c r="F28" s="204"/>
      <c r="G28" s="204"/>
      <c r="H28" s="204"/>
      <c r="I28" s="204"/>
    </row>
  </sheetData>
  <sheetProtection sheet="1" objects="1" scenarios="1" selectLockedCells="1"/>
  <mergeCells count="45">
    <mergeCell ref="C6:J6"/>
    <mergeCell ref="D7:E7"/>
    <mergeCell ref="F7:J7"/>
    <mergeCell ref="F8:J11"/>
    <mergeCell ref="B12:C12"/>
    <mergeCell ref="I12:I13"/>
    <mergeCell ref="J12:J13"/>
    <mergeCell ref="B13:C13"/>
    <mergeCell ref="B2:H2"/>
    <mergeCell ref="I2:J4"/>
    <mergeCell ref="B3:H3"/>
    <mergeCell ref="B4:H4"/>
    <mergeCell ref="C5:D5"/>
    <mergeCell ref="F5:G5"/>
    <mergeCell ref="I5:J5"/>
    <mergeCell ref="R14:R15"/>
    <mergeCell ref="B18:C19"/>
    <mergeCell ref="D18:D19"/>
    <mergeCell ref="J18:J19"/>
    <mergeCell ref="R18:R19"/>
    <mergeCell ref="B16:C17"/>
    <mergeCell ref="D16:D17"/>
    <mergeCell ref="J16:J17"/>
    <mergeCell ref="R16:R17"/>
    <mergeCell ref="L13:Q13"/>
    <mergeCell ref="B14:C15"/>
    <mergeCell ref="D14:D15"/>
    <mergeCell ref="J14:J15"/>
    <mergeCell ref="B20:C21"/>
    <mergeCell ref="D20:D21"/>
    <mergeCell ref="J20:J21"/>
    <mergeCell ref="R20:R21"/>
    <mergeCell ref="B22:C23"/>
    <mergeCell ref="D22:D23"/>
    <mergeCell ref="J22:J23"/>
    <mergeCell ref="R22:R23"/>
    <mergeCell ref="B28:I28"/>
    <mergeCell ref="B24:C25"/>
    <mergeCell ref="D24:D25"/>
    <mergeCell ref="J24:J25"/>
    <mergeCell ref="R24:R25"/>
    <mergeCell ref="B26:C27"/>
    <mergeCell ref="D26:D27"/>
    <mergeCell ref="J26:J27"/>
    <mergeCell ref="R26:R27"/>
  </mergeCells>
  <conditionalFormatting sqref="D14:D27">
    <cfRule type="containsText" dxfId="41" priority="9" operator="containsText" text="NON">
      <formula>NOT(ISERROR(SEARCH("NON",D14)))</formula>
    </cfRule>
    <cfRule type="containsText" dxfId="40" priority="10" operator="containsText" text="OUI">
      <formula>NOT(ISERROR(SEARCH("OUI",D14)))</formula>
    </cfRule>
    <cfRule type="containsText" dxfId="39" priority="11" operator="containsText" text="Obligatoire">
      <formula>NOT(ISERROR(SEARCH("Obligatoire",D14)))</formula>
    </cfRule>
  </conditionalFormatting>
  <conditionalFormatting sqref="I14">
    <cfRule type="containsText" dxfId="38" priority="8" operator="containsText" text="◄">
      <formula>NOT(ISERROR(SEARCH("◄",I14)))</formula>
    </cfRule>
  </conditionalFormatting>
  <conditionalFormatting sqref="I16">
    <cfRule type="containsText" dxfId="37" priority="7" operator="containsText" text="◄">
      <formula>NOT(ISERROR(SEARCH("◄",I16)))</formula>
    </cfRule>
  </conditionalFormatting>
  <conditionalFormatting sqref="I18">
    <cfRule type="containsText" dxfId="36" priority="6" operator="containsText" text="◄">
      <formula>NOT(ISERROR(SEARCH("◄",I18)))</formula>
    </cfRule>
  </conditionalFormatting>
  <conditionalFormatting sqref="I20">
    <cfRule type="containsText" dxfId="35" priority="2" operator="containsText" text="◄">
      <formula>NOT(ISERROR(SEARCH("◄",I20)))</formula>
    </cfRule>
  </conditionalFormatting>
  <conditionalFormatting sqref="I22">
    <cfRule type="containsText" dxfId="34" priority="1" operator="containsText" text="◄">
      <formula>NOT(ISERROR(SEARCH("◄",I22)))</formula>
    </cfRule>
  </conditionalFormatting>
  <conditionalFormatting sqref="I24">
    <cfRule type="containsText" dxfId="33" priority="4" operator="containsText" text="◄">
      <formula>NOT(ISERROR(SEARCH("◄",I24)))</formula>
    </cfRule>
  </conditionalFormatting>
  <conditionalFormatting sqref="I26">
    <cfRule type="containsText" dxfId="32" priority="3" operator="containsText" text="◄">
      <formula>NOT(ISERROR(SEARCH("◄",I26)))</formula>
    </cfRule>
  </conditionalFormatting>
  <dataValidations count="1">
    <dataValidation type="list" allowBlank="1" showInputMessage="1" showErrorMessage="1" sqref="D14:D27" xr:uid="{00000000-0002-0000-1300-000000000000}">
      <formula1>"OUI,NON"</formula1>
    </dataValidation>
  </dataValidations>
  <printOptions horizontalCentered="1"/>
  <pageMargins left="0.27559055118110237" right="0.35433070866141736" top="0.27559055118110237" bottom="0.15748031496062992" header="0.23622047244094491" footer="0.19685039370078741"/>
  <pageSetup paperSize="9" scale="4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1300-000001000000}">
          <x14:formula1>
            <xm:f>DÉBUT!$C$16:$C$20</xm:f>
          </x14:formula1>
          <xm:sqref>C5:D5 F5:G5 I5:J5</xm:sqref>
        </x14:dataValidation>
      </x14:dataValidations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13B877-29EB-4D44-A66B-3090FA07951F}">
  <sheetPr>
    <tabColor rgb="FFFFC000"/>
    <pageSetUpPr fitToPage="1"/>
  </sheetPr>
  <dimension ref="B1:R28"/>
  <sheetViews>
    <sheetView zoomScale="55" zoomScaleNormal="55" workbookViewId="0">
      <selection activeCell="E14" sqref="E14"/>
    </sheetView>
  </sheetViews>
  <sheetFormatPr baseColWidth="10" defaultColWidth="11.44140625" defaultRowHeight="13.8" x14ac:dyDescent="0.25"/>
  <cols>
    <col min="1" max="1" width="1.88671875" style="41" customWidth="1"/>
    <col min="2" max="2" width="26.109375" style="41" customWidth="1"/>
    <col min="3" max="3" width="37" style="41" customWidth="1"/>
    <col min="4" max="4" width="16.109375" style="41" customWidth="1"/>
    <col min="5" max="8" width="34.109375" style="41" customWidth="1"/>
    <col min="9" max="9" width="4.5546875" style="41" customWidth="1"/>
    <col min="10" max="10" width="73.33203125" style="41" customWidth="1"/>
    <col min="11" max="11" width="5.109375" style="41" customWidth="1"/>
    <col min="12" max="16" width="2.33203125" style="41" hidden="1" customWidth="1"/>
    <col min="17" max="17" width="3.6640625" style="41" hidden="1" customWidth="1"/>
    <col min="18" max="18" width="4.44140625" style="41" hidden="1" customWidth="1"/>
    <col min="19" max="16384" width="11.44140625" style="41"/>
  </cols>
  <sheetData>
    <row r="1" spans="2:18" ht="6" customHeight="1" thickBot="1" x14ac:dyDescent="0.3"/>
    <row r="2" spans="2:18" ht="55.5" customHeight="1" x14ac:dyDescent="0.25">
      <c r="B2" s="225" t="s">
        <v>160</v>
      </c>
      <c r="C2" s="226"/>
      <c r="D2" s="226"/>
      <c r="E2" s="226"/>
      <c r="F2" s="226"/>
      <c r="G2" s="226"/>
      <c r="H2" s="227"/>
      <c r="I2" s="196" t="s">
        <v>96</v>
      </c>
      <c r="J2" s="197"/>
    </row>
    <row r="3" spans="2:18" ht="25.5" customHeight="1" x14ac:dyDescent="0.25">
      <c r="B3" s="228" t="s">
        <v>130</v>
      </c>
      <c r="C3" s="229"/>
      <c r="D3" s="229"/>
      <c r="E3" s="229"/>
      <c r="F3" s="229"/>
      <c r="G3" s="229"/>
      <c r="H3" s="230"/>
      <c r="I3" s="198"/>
      <c r="J3" s="199"/>
    </row>
    <row r="4" spans="2:18" ht="25.5" customHeight="1" thickBot="1" x14ac:dyDescent="0.3">
      <c r="B4" s="231" t="s">
        <v>133</v>
      </c>
      <c r="C4" s="232"/>
      <c r="D4" s="232"/>
      <c r="E4" s="232"/>
      <c r="F4" s="232"/>
      <c r="G4" s="232"/>
      <c r="H4" s="233"/>
      <c r="I4" s="200"/>
      <c r="J4" s="201"/>
    </row>
    <row r="5" spans="2:18" ht="27.75" customHeight="1" thickBot="1" x14ac:dyDescent="0.3">
      <c r="B5" s="166" t="s">
        <v>97</v>
      </c>
      <c r="C5" s="202"/>
      <c r="D5" s="203"/>
      <c r="E5" s="166" t="s">
        <v>97</v>
      </c>
      <c r="F5" s="202"/>
      <c r="G5" s="203"/>
      <c r="H5" s="166" t="s">
        <v>97</v>
      </c>
      <c r="I5" s="202"/>
      <c r="J5" s="203"/>
    </row>
    <row r="6" spans="2:18" ht="42.75" customHeight="1" thickBot="1" x14ac:dyDescent="0.3">
      <c r="B6" s="67" t="s">
        <v>8</v>
      </c>
      <c r="C6" s="350"/>
      <c r="D6" s="350"/>
      <c r="E6" s="350"/>
      <c r="F6" s="350"/>
      <c r="G6" s="350"/>
      <c r="H6" s="350"/>
      <c r="I6" s="350"/>
      <c r="J6" s="351"/>
    </row>
    <row r="7" spans="2:18" ht="35.4" thickBot="1" x14ac:dyDescent="0.35">
      <c r="B7" s="66" t="s">
        <v>113</v>
      </c>
      <c r="C7" s="75" t="str">
        <f>'C15_A1'!C7</f>
        <v>DUPONT Candide</v>
      </c>
      <c r="D7" s="208" t="s">
        <v>114</v>
      </c>
      <c r="E7" s="209"/>
      <c r="F7" s="205" t="s">
        <v>116</v>
      </c>
      <c r="G7" s="206"/>
      <c r="H7" s="206"/>
      <c r="I7" s="206"/>
      <c r="J7" s="207"/>
    </row>
    <row r="8" spans="2:18" ht="23.25" customHeight="1" x14ac:dyDescent="0.25">
      <c r="B8" s="167" t="s">
        <v>4</v>
      </c>
      <c r="C8" s="168" t="str">
        <f>'C15_A1'!C8</f>
        <v>Lycée LIVET</v>
      </c>
      <c r="D8" s="169" t="s">
        <v>107</v>
      </c>
      <c r="E8" s="170" t="s">
        <v>115</v>
      </c>
      <c r="F8" s="212"/>
      <c r="G8" s="213"/>
      <c r="H8" s="213"/>
      <c r="I8" s="213"/>
      <c r="J8" s="214"/>
    </row>
    <row r="9" spans="2:18" ht="23.25" customHeight="1" x14ac:dyDescent="0.25">
      <c r="B9" s="167" t="s">
        <v>2</v>
      </c>
      <c r="C9" s="160"/>
      <c r="D9" s="161"/>
      <c r="E9" s="162"/>
      <c r="F9" s="215"/>
      <c r="G9" s="216"/>
      <c r="H9" s="216"/>
      <c r="I9" s="216"/>
      <c r="J9" s="217"/>
    </row>
    <row r="10" spans="2:18" ht="23.25" customHeight="1" x14ac:dyDescent="0.25">
      <c r="B10" s="167" t="s">
        <v>1</v>
      </c>
      <c r="C10" s="160"/>
      <c r="D10" s="161"/>
      <c r="E10" s="162"/>
      <c r="F10" s="215"/>
      <c r="G10" s="216"/>
      <c r="H10" s="216"/>
      <c r="I10" s="216"/>
      <c r="J10" s="217"/>
      <c r="K10" s="42"/>
    </row>
    <row r="11" spans="2:18" ht="23.25" customHeight="1" thickBot="1" x14ac:dyDescent="0.3">
      <c r="B11" s="171" t="s">
        <v>0</v>
      </c>
      <c r="C11" s="163"/>
      <c r="D11" s="164"/>
      <c r="E11" s="165"/>
      <c r="F11" s="218"/>
      <c r="G11" s="219"/>
      <c r="H11" s="219"/>
      <c r="I11" s="219"/>
      <c r="J11" s="220"/>
    </row>
    <row r="12" spans="2:18" ht="24.75" customHeight="1" thickBot="1" x14ac:dyDescent="0.3">
      <c r="B12" s="234" t="s">
        <v>5</v>
      </c>
      <c r="C12" s="235"/>
      <c r="D12" s="137" t="s">
        <v>108</v>
      </c>
      <c r="E12" s="138">
        <v>0</v>
      </c>
      <c r="F12" s="139">
        <v>1</v>
      </c>
      <c r="G12" s="139">
        <v>2</v>
      </c>
      <c r="H12" s="140">
        <v>3</v>
      </c>
      <c r="I12" s="238"/>
      <c r="J12" s="210" t="s">
        <v>140</v>
      </c>
    </row>
    <row r="13" spans="2:18" ht="30" customHeight="1" thickBot="1" x14ac:dyDescent="0.3">
      <c r="B13" s="236" t="s">
        <v>129</v>
      </c>
      <c r="C13" s="237"/>
      <c r="D13" s="159"/>
      <c r="E13" s="58"/>
      <c r="F13" s="58"/>
      <c r="G13" s="58"/>
      <c r="H13" s="59"/>
      <c r="I13" s="239"/>
      <c r="J13" s="211"/>
      <c r="L13" s="240" t="s">
        <v>27</v>
      </c>
      <c r="M13" s="240"/>
      <c r="N13" s="240"/>
      <c r="O13" s="240"/>
      <c r="P13" s="240"/>
      <c r="Q13" s="240"/>
      <c r="R13" s="61" t="s">
        <v>111</v>
      </c>
    </row>
    <row r="14" spans="2:18" ht="39.9" customHeight="1" x14ac:dyDescent="0.25">
      <c r="B14" s="257" t="s">
        <v>35</v>
      </c>
      <c r="C14" s="258"/>
      <c r="D14" s="221" t="s">
        <v>109</v>
      </c>
      <c r="E14" s="141"/>
      <c r="F14" s="142"/>
      <c r="G14" s="142"/>
      <c r="H14" s="124"/>
      <c r="I14" s="70" t="str">
        <f>IF(R14="PB","◄","")</f>
        <v>◄</v>
      </c>
      <c r="J14" s="352"/>
      <c r="L14" s="43" t="str">
        <f>IF(E14&lt;&gt;"",0,"")</f>
        <v/>
      </c>
      <c r="M14" s="44" t="str">
        <f>IF(F14&lt;&gt;"",1,"")</f>
        <v/>
      </c>
      <c r="N14" s="44" t="str">
        <f>IF(G14&lt;&gt;"",2,"")</f>
        <v/>
      </c>
      <c r="O14" s="44" t="str">
        <f>IF(H14&lt;&gt;"",3,"")</f>
        <v/>
      </c>
      <c r="P14" s="44" t="str">
        <f>IF(AND(L14="",M14="",N14="",O14=""),"",SUM(L14:O14))</f>
        <v/>
      </c>
      <c r="Q14" s="45" t="str">
        <f>IF(P14="","",P14)</f>
        <v/>
      </c>
      <c r="R14" s="193" t="str">
        <f>IF(D14="OUI",IF(COUNTBLANK(E14:H14)=3,1,"PB"),IF(D14="NON",IF(COUNTBLANK(E14:H14)=4,0,"PB")))</f>
        <v>PB</v>
      </c>
    </row>
    <row r="15" spans="2:18" ht="75.599999999999994" thickBot="1" x14ac:dyDescent="0.3">
      <c r="B15" s="255"/>
      <c r="C15" s="256"/>
      <c r="D15" s="222"/>
      <c r="E15" s="172" t="s">
        <v>50</v>
      </c>
      <c r="F15" s="173" t="s">
        <v>127</v>
      </c>
      <c r="G15" s="173" t="s">
        <v>128</v>
      </c>
      <c r="H15" s="174" t="s">
        <v>92</v>
      </c>
      <c r="I15" s="71"/>
      <c r="J15" s="353"/>
      <c r="L15" s="43"/>
      <c r="M15" s="44"/>
      <c r="N15" s="44"/>
      <c r="O15" s="44"/>
      <c r="P15" s="44"/>
      <c r="Q15" s="45"/>
      <c r="R15" s="193"/>
    </row>
    <row r="16" spans="2:18" ht="39.9" customHeight="1" x14ac:dyDescent="0.25">
      <c r="B16" s="253" t="s">
        <v>36</v>
      </c>
      <c r="C16" s="254"/>
      <c r="D16" s="221" t="s">
        <v>109</v>
      </c>
      <c r="E16" s="141"/>
      <c r="F16" s="143"/>
      <c r="G16" s="143"/>
      <c r="H16" s="144"/>
      <c r="I16" s="70" t="str">
        <f>IF(R16="PB","◄","")</f>
        <v>◄</v>
      </c>
      <c r="J16" s="352"/>
      <c r="L16" s="43" t="str">
        <f>IF(E16&lt;&gt;"",0,"")</f>
        <v/>
      </c>
      <c r="M16" s="44" t="str">
        <f>IF(F16&lt;&gt;"",1,"")</f>
        <v/>
      </c>
      <c r="N16" s="44" t="str">
        <f>IF(G16&lt;&gt;"",2,"")</f>
        <v/>
      </c>
      <c r="O16" s="44" t="str">
        <f t="shared" ref="O16:O20" si="0">IF(H16&lt;&gt;"",3,"")</f>
        <v/>
      </c>
      <c r="P16" s="44" t="str">
        <f t="shared" ref="P16:P20" si="1">IF(AND(L16="",M16="",N16="",O16=""),"",SUM(L16:O16))</f>
        <v/>
      </c>
      <c r="Q16" s="45" t="str">
        <f t="shared" ref="Q16:Q26" si="2">IF(P16="","",P16)</f>
        <v/>
      </c>
      <c r="R16" s="193" t="str">
        <f>IF(D16="OUI",IF(COUNTBLANK(E16:H16)=3,1,"PB"),IF(D16="NON",IF(COUNTBLANK(E16:H16)=4,0,"PB")))</f>
        <v>PB</v>
      </c>
    </row>
    <row r="17" spans="2:18" ht="60.6" thickBot="1" x14ac:dyDescent="0.3">
      <c r="B17" s="257"/>
      <c r="C17" s="258"/>
      <c r="D17" s="222"/>
      <c r="E17" s="175" t="s">
        <v>126</v>
      </c>
      <c r="F17" s="176" t="s">
        <v>93</v>
      </c>
      <c r="G17" s="176" t="s">
        <v>95</v>
      </c>
      <c r="H17" s="177" t="s">
        <v>94</v>
      </c>
      <c r="I17" s="71"/>
      <c r="J17" s="353"/>
      <c r="L17" s="43"/>
      <c r="M17" s="44"/>
      <c r="N17" s="44"/>
      <c r="O17" s="44"/>
      <c r="P17" s="44"/>
      <c r="Q17" s="45"/>
      <c r="R17" s="193"/>
    </row>
    <row r="18" spans="2:18" ht="39.9" customHeight="1" x14ac:dyDescent="0.25">
      <c r="B18" s="253" t="s">
        <v>37</v>
      </c>
      <c r="C18" s="254"/>
      <c r="D18" s="221" t="s">
        <v>109</v>
      </c>
      <c r="E18" s="141"/>
      <c r="F18" s="143"/>
      <c r="G18" s="143"/>
      <c r="H18" s="144"/>
      <c r="I18" s="70" t="str">
        <f>IF(R18="PB","◄","")</f>
        <v>◄</v>
      </c>
      <c r="J18" s="352"/>
      <c r="L18" s="43" t="str">
        <f>IF(E18&lt;&gt;"",0,"")</f>
        <v/>
      </c>
      <c r="M18" s="44" t="str">
        <f>IF(F18&lt;&gt;"",1,"")</f>
        <v/>
      </c>
      <c r="N18" s="44" t="str">
        <f>IF(G18&lt;&gt;"",2,"")</f>
        <v/>
      </c>
      <c r="O18" s="44" t="str">
        <f t="shared" si="0"/>
        <v/>
      </c>
      <c r="P18" s="44" t="str">
        <f t="shared" si="1"/>
        <v/>
      </c>
      <c r="Q18" s="45" t="str">
        <f t="shared" si="2"/>
        <v/>
      </c>
      <c r="R18" s="193" t="str">
        <f t="shared" ref="R18" si="3">IF(D18="OUI",IF(COUNTBLANK(E18:H18)=3,1,"PB"),IF(D18="NON",IF(COUNTBLANK(E18:H18)=4,0,"PB")))</f>
        <v>PB</v>
      </c>
    </row>
    <row r="19" spans="2:18" ht="79.5" customHeight="1" thickBot="1" x14ac:dyDescent="0.3">
      <c r="B19" s="255"/>
      <c r="C19" s="256"/>
      <c r="D19" s="222"/>
      <c r="E19" s="172" t="s">
        <v>88</v>
      </c>
      <c r="F19" s="173" t="s">
        <v>91</v>
      </c>
      <c r="G19" s="173" t="s">
        <v>90</v>
      </c>
      <c r="H19" s="174" t="s">
        <v>89</v>
      </c>
      <c r="I19" s="71"/>
      <c r="J19" s="353"/>
      <c r="L19" s="43"/>
      <c r="M19" s="44"/>
      <c r="N19" s="44"/>
      <c r="O19" s="44"/>
      <c r="P19" s="44"/>
      <c r="Q19" s="45"/>
      <c r="R19" s="193"/>
    </row>
    <row r="20" spans="2:18" ht="39.9" customHeight="1" x14ac:dyDescent="0.25">
      <c r="B20" s="253" t="s">
        <v>38</v>
      </c>
      <c r="C20" s="254"/>
      <c r="D20" s="221" t="s">
        <v>109</v>
      </c>
      <c r="E20" s="141"/>
      <c r="F20" s="143"/>
      <c r="G20" s="143"/>
      <c r="H20" s="144"/>
      <c r="I20" s="70" t="str">
        <f>IF(R20="PB","◄","")</f>
        <v>◄</v>
      </c>
      <c r="J20" s="352"/>
      <c r="L20" s="43" t="str">
        <f>IF(E20&lt;&gt;"",0,"")</f>
        <v/>
      </c>
      <c r="M20" s="44" t="str">
        <f>IF(F20&lt;&gt;"",1,"")</f>
        <v/>
      </c>
      <c r="N20" s="44" t="str">
        <f>IF(G20&lt;&gt;"",2,"")</f>
        <v/>
      </c>
      <c r="O20" s="44" t="str">
        <f t="shared" si="0"/>
        <v/>
      </c>
      <c r="P20" s="44" t="str">
        <f t="shared" si="1"/>
        <v/>
      </c>
      <c r="Q20" s="45" t="str">
        <f t="shared" si="2"/>
        <v/>
      </c>
      <c r="R20" s="193" t="str">
        <f t="shared" ref="R20" si="4">IF(D20="OUI",IF(COUNTBLANK(E20:H20)=3,1,"PB"),IF(D20="NON",IF(COUNTBLANK(E20:H20)=4,0,"PB")))</f>
        <v>PB</v>
      </c>
    </row>
    <row r="21" spans="2:18" ht="54" customHeight="1" thickBot="1" x14ac:dyDescent="0.3">
      <c r="B21" s="255"/>
      <c r="C21" s="256"/>
      <c r="D21" s="222"/>
      <c r="E21" s="181" t="s">
        <v>84</v>
      </c>
      <c r="F21" s="182" t="s">
        <v>85</v>
      </c>
      <c r="G21" s="182" t="s">
        <v>86</v>
      </c>
      <c r="H21" s="183" t="s">
        <v>87</v>
      </c>
      <c r="I21" s="71"/>
      <c r="J21" s="353"/>
      <c r="L21" s="43"/>
      <c r="M21" s="44"/>
      <c r="N21" s="44"/>
      <c r="O21" s="44"/>
      <c r="P21" s="44"/>
      <c r="Q21" s="45"/>
      <c r="R21" s="193"/>
    </row>
    <row r="22" spans="2:18" ht="39.9" customHeight="1" x14ac:dyDescent="0.25">
      <c r="B22" s="253" t="s">
        <v>39</v>
      </c>
      <c r="C22" s="254"/>
      <c r="D22" s="221" t="s">
        <v>109</v>
      </c>
      <c r="E22" s="141"/>
      <c r="F22" s="143"/>
      <c r="G22" s="143"/>
      <c r="H22" s="144"/>
      <c r="I22" s="70" t="str">
        <f>IF(R22="PB","◄","")</f>
        <v>◄</v>
      </c>
      <c r="J22" s="352"/>
      <c r="L22" s="43" t="str">
        <f>IF(E22&lt;&gt;"",0,"")</f>
        <v/>
      </c>
      <c r="M22" s="44" t="str">
        <f>IF(F22&lt;&gt;"",1,"")</f>
        <v/>
      </c>
      <c r="N22" s="44" t="str">
        <f>IF(G22&lt;&gt;"",2,"")</f>
        <v/>
      </c>
      <c r="O22" s="44" t="str">
        <f t="shared" ref="O22:O26" si="5">IF(H22&lt;&gt;"",3,"")</f>
        <v/>
      </c>
      <c r="P22" s="44" t="str">
        <f t="shared" ref="P22:P26" si="6">IF(AND(L22="",M22="",N22="",O22=""),"",SUM(L22:O22))</f>
        <v/>
      </c>
      <c r="Q22" s="45" t="str">
        <f t="shared" si="2"/>
        <v/>
      </c>
      <c r="R22" s="193" t="str">
        <f t="shared" ref="R22" si="7">IF(D22="OUI",IF(COUNTBLANK(E22:H22)=3,1,"PB"),IF(D22="NON",IF(COUNTBLANK(E22:H22)=4,0,"PB")))</f>
        <v>PB</v>
      </c>
    </row>
    <row r="23" spans="2:18" ht="75.599999999999994" thickBot="1" x14ac:dyDescent="0.3">
      <c r="B23" s="255"/>
      <c r="C23" s="256"/>
      <c r="D23" s="222"/>
      <c r="E23" s="172" t="s">
        <v>80</v>
      </c>
      <c r="F23" s="173" t="s">
        <v>81</v>
      </c>
      <c r="G23" s="173" t="s">
        <v>82</v>
      </c>
      <c r="H23" s="174" t="s">
        <v>83</v>
      </c>
      <c r="I23" s="71"/>
      <c r="J23" s="353"/>
      <c r="L23" s="43"/>
      <c r="M23" s="44"/>
      <c r="N23" s="44"/>
      <c r="O23" s="44"/>
      <c r="P23" s="44"/>
      <c r="Q23" s="45"/>
      <c r="R23" s="193"/>
    </row>
    <row r="24" spans="2:18" ht="39.9" customHeight="1" x14ac:dyDescent="0.25">
      <c r="B24" s="253" t="s">
        <v>125</v>
      </c>
      <c r="C24" s="254"/>
      <c r="D24" s="221" t="s">
        <v>109</v>
      </c>
      <c r="E24" s="141"/>
      <c r="F24" s="143"/>
      <c r="G24" s="143"/>
      <c r="H24" s="144"/>
      <c r="I24" s="70" t="str">
        <f>IF(R24="PB","◄","")</f>
        <v>◄</v>
      </c>
      <c r="J24" s="352"/>
      <c r="L24" s="43" t="str">
        <f>IF(E24&lt;&gt;"",0,"")</f>
        <v/>
      </c>
      <c r="M24" s="44" t="str">
        <f>IF(F24&lt;&gt;"",1,"")</f>
        <v/>
      </c>
      <c r="N24" s="44" t="str">
        <f>IF(G24&lt;&gt;"",2,"")</f>
        <v/>
      </c>
      <c r="O24" s="44" t="str">
        <f t="shared" si="5"/>
        <v/>
      </c>
      <c r="P24" s="44" t="str">
        <f t="shared" si="6"/>
        <v/>
      </c>
      <c r="Q24" s="45" t="str">
        <f t="shared" si="2"/>
        <v/>
      </c>
      <c r="R24" s="193" t="str">
        <f t="shared" ref="R24" si="8">IF(D24="OUI",IF(COUNTBLANK(E24:H24)=3,1,"PB"),IF(D24="NON",IF(COUNTBLANK(E24:H24)=4,0,"PB")))</f>
        <v>PB</v>
      </c>
    </row>
    <row r="25" spans="2:18" ht="60.6" thickBot="1" x14ac:dyDescent="0.3">
      <c r="B25" s="255"/>
      <c r="C25" s="256"/>
      <c r="D25" s="222"/>
      <c r="E25" s="172" t="s">
        <v>76</v>
      </c>
      <c r="F25" s="173" t="s">
        <v>77</v>
      </c>
      <c r="G25" s="173" t="s">
        <v>78</v>
      </c>
      <c r="H25" s="174" t="s">
        <v>79</v>
      </c>
      <c r="I25" s="71"/>
      <c r="J25" s="353"/>
      <c r="L25" s="43"/>
      <c r="M25" s="44"/>
      <c r="N25" s="44"/>
      <c r="O25" s="44"/>
      <c r="P25" s="44"/>
      <c r="Q25" s="45"/>
      <c r="R25" s="193"/>
    </row>
    <row r="26" spans="2:18" ht="39.9" customHeight="1" x14ac:dyDescent="0.25">
      <c r="B26" s="249" t="s">
        <v>6</v>
      </c>
      <c r="C26" s="250"/>
      <c r="D26" s="221" t="s">
        <v>109</v>
      </c>
      <c r="E26" s="141"/>
      <c r="F26" s="143"/>
      <c r="G26" s="143"/>
      <c r="H26" s="144"/>
      <c r="I26" s="70" t="str">
        <f>IF(R26="PB","◄","")</f>
        <v>◄</v>
      </c>
      <c r="J26" s="352"/>
      <c r="L26" s="43" t="str">
        <f>IF(E26&lt;&gt;"",0,"")</f>
        <v/>
      </c>
      <c r="M26" s="44" t="str">
        <f>IF(F26&lt;&gt;"",1,"")</f>
        <v/>
      </c>
      <c r="N26" s="44" t="str">
        <f>IF(G26&lt;&gt;"",2,"")</f>
        <v/>
      </c>
      <c r="O26" s="44" t="str">
        <f t="shared" si="5"/>
        <v/>
      </c>
      <c r="P26" s="44" t="str">
        <f t="shared" si="6"/>
        <v/>
      </c>
      <c r="Q26" s="45" t="str">
        <f t="shared" si="2"/>
        <v/>
      </c>
      <c r="R26" s="193" t="str">
        <f>IF(D26="OUI",IF(COUNTBLANK(E26:H26)=3,1,"PB"),IF(D26="NON",IF(COUNTBLANK(E26:H26)=4,0,"PB")))</f>
        <v>PB</v>
      </c>
    </row>
    <row r="27" spans="2:18" ht="149.25" customHeight="1" thickBot="1" x14ac:dyDescent="0.3">
      <c r="B27" s="251"/>
      <c r="C27" s="252"/>
      <c r="D27" s="222"/>
      <c r="E27" s="172" t="s">
        <v>73</v>
      </c>
      <c r="F27" s="173" t="s">
        <v>163</v>
      </c>
      <c r="G27" s="173" t="s">
        <v>74</v>
      </c>
      <c r="H27" s="174" t="s">
        <v>75</v>
      </c>
      <c r="I27" s="71"/>
      <c r="J27" s="353"/>
      <c r="L27" s="43"/>
      <c r="M27" s="44"/>
      <c r="N27" s="44"/>
      <c r="O27" s="44"/>
      <c r="P27" s="44"/>
      <c r="Q27" s="45"/>
      <c r="R27" s="193"/>
    </row>
    <row r="28" spans="2:18" ht="21" customHeight="1" x14ac:dyDescent="0.25">
      <c r="B28" s="204" t="s">
        <v>112</v>
      </c>
      <c r="C28" s="204"/>
      <c r="D28" s="204"/>
      <c r="E28" s="204"/>
      <c r="F28" s="204"/>
      <c r="G28" s="204"/>
      <c r="H28" s="204"/>
      <c r="I28" s="204"/>
    </row>
  </sheetData>
  <sheetProtection sheet="1" objects="1" scenarios="1" selectLockedCells="1"/>
  <mergeCells count="45">
    <mergeCell ref="C6:J6"/>
    <mergeCell ref="D7:E7"/>
    <mergeCell ref="F7:J7"/>
    <mergeCell ref="F8:J11"/>
    <mergeCell ref="B12:C12"/>
    <mergeCell ref="I12:I13"/>
    <mergeCell ref="J12:J13"/>
    <mergeCell ref="B13:C13"/>
    <mergeCell ref="B2:H2"/>
    <mergeCell ref="I2:J4"/>
    <mergeCell ref="B3:H3"/>
    <mergeCell ref="B4:H4"/>
    <mergeCell ref="C5:D5"/>
    <mergeCell ref="F5:G5"/>
    <mergeCell ref="I5:J5"/>
    <mergeCell ref="R14:R15"/>
    <mergeCell ref="B18:C19"/>
    <mergeCell ref="D18:D19"/>
    <mergeCell ref="J18:J19"/>
    <mergeCell ref="R18:R19"/>
    <mergeCell ref="B16:C17"/>
    <mergeCell ref="D16:D17"/>
    <mergeCell ref="J16:J17"/>
    <mergeCell ref="R16:R17"/>
    <mergeCell ref="L13:Q13"/>
    <mergeCell ref="B14:C15"/>
    <mergeCell ref="D14:D15"/>
    <mergeCell ref="J14:J15"/>
    <mergeCell ref="B20:C21"/>
    <mergeCell ref="D20:D21"/>
    <mergeCell ref="J20:J21"/>
    <mergeCell ref="R20:R21"/>
    <mergeCell ref="B22:C23"/>
    <mergeCell ref="D22:D23"/>
    <mergeCell ref="J22:J23"/>
    <mergeCell ref="R22:R23"/>
    <mergeCell ref="B28:I28"/>
    <mergeCell ref="B24:C25"/>
    <mergeCell ref="D24:D25"/>
    <mergeCell ref="J24:J25"/>
    <mergeCell ref="R24:R25"/>
    <mergeCell ref="B26:C27"/>
    <mergeCell ref="D26:D27"/>
    <mergeCell ref="J26:J27"/>
    <mergeCell ref="R26:R27"/>
  </mergeCells>
  <conditionalFormatting sqref="D14:D27">
    <cfRule type="containsText" dxfId="31" priority="8" operator="containsText" text="NON">
      <formula>NOT(ISERROR(SEARCH("NON",D14)))</formula>
    </cfRule>
    <cfRule type="containsText" dxfId="30" priority="9" operator="containsText" text="OUI">
      <formula>NOT(ISERROR(SEARCH("OUI",D14)))</formula>
    </cfRule>
    <cfRule type="containsText" dxfId="29" priority="10" operator="containsText" text="Obligatoire">
      <formula>NOT(ISERROR(SEARCH("Obligatoire",D14)))</formula>
    </cfRule>
  </conditionalFormatting>
  <conditionalFormatting sqref="I14">
    <cfRule type="containsText" dxfId="28" priority="7" operator="containsText" text="◄">
      <formula>NOT(ISERROR(SEARCH("◄",I14)))</formula>
    </cfRule>
  </conditionalFormatting>
  <conditionalFormatting sqref="I16">
    <cfRule type="containsText" dxfId="27" priority="6" operator="containsText" text="◄">
      <formula>NOT(ISERROR(SEARCH("◄",I16)))</formula>
    </cfRule>
  </conditionalFormatting>
  <conditionalFormatting sqref="I18">
    <cfRule type="containsText" dxfId="26" priority="5" operator="containsText" text="◄">
      <formula>NOT(ISERROR(SEARCH("◄",I18)))</formula>
    </cfRule>
  </conditionalFormatting>
  <conditionalFormatting sqref="I20">
    <cfRule type="containsText" dxfId="25" priority="2" operator="containsText" text="◄">
      <formula>NOT(ISERROR(SEARCH("◄",I20)))</formula>
    </cfRule>
  </conditionalFormatting>
  <conditionalFormatting sqref="I22">
    <cfRule type="containsText" dxfId="24" priority="1" operator="containsText" text="◄">
      <formula>NOT(ISERROR(SEARCH("◄",I22)))</formula>
    </cfRule>
  </conditionalFormatting>
  <conditionalFormatting sqref="I24">
    <cfRule type="containsText" dxfId="23" priority="4" operator="containsText" text="◄">
      <formula>NOT(ISERROR(SEARCH("◄",I24)))</formula>
    </cfRule>
  </conditionalFormatting>
  <conditionalFormatting sqref="I26">
    <cfRule type="containsText" dxfId="22" priority="3" operator="containsText" text="◄">
      <formula>NOT(ISERROR(SEARCH("◄",I26)))</formula>
    </cfRule>
  </conditionalFormatting>
  <dataValidations count="1">
    <dataValidation type="list" allowBlank="1" showInputMessage="1" showErrorMessage="1" sqref="D14:D27" xr:uid="{D9471D09-70D9-4653-9DC9-2F85ABC2BA53}">
      <formula1>"OUI,NON"</formula1>
    </dataValidation>
  </dataValidations>
  <printOptions horizontalCentered="1"/>
  <pageMargins left="0.27559055118110237" right="0.35433070866141736" top="0.27559055118110237" bottom="0.15748031496062992" header="0.23622047244094491" footer="0.19685039370078741"/>
  <pageSetup paperSize="9" scale="4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0749A37-7C89-4070-A245-A60856E57C85}">
          <x14:formula1>
            <xm:f>DÉBUT!$C$16:$C$20</xm:f>
          </x14:formula1>
          <xm:sqref>C5:D5 F5:G5 I5:J5</xm:sqref>
        </x14:dataValidation>
      </x14:dataValidations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884CCE-54B2-4276-BD41-D5EBBE5576AB}">
  <sheetPr>
    <tabColor rgb="FFFFC000"/>
    <pageSetUpPr fitToPage="1"/>
  </sheetPr>
  <dimension ref="B1:R28"/>
  <sheetViews>
    <sheetView zoomScale="55" zoomScaleNormal="55" workbookViewId="0">
      <selection activeCell="J14" sqref="J14:J15"/>
    </sheetView>
  </sheetViews>
  <sheetFormatPr baseColWidth="10" defaultColWidth="11.44140625" defaultRowHeight="13.8" x14ac:dyDescent="0.25"/>
  <cols>
    <col min="1" max="1" width="1.88671875" style="41" customWidth="1"/>
    <col min="2" max="2" width="26.109375" style="41" customWidth="1"/>
    <col min="3" max="3" width="37" style="41" customWidth="1"/>
    <col min="4" max="4" width="16.109375" style="41" customWidth="1"/>
    <col min="5" max="8" width="34.109375" style="41" customWidth="1"/>
    <col min="9" max="9" width="4.5546875" style="41" customWidth="1"/>
    <col min="10" max="10" width="73.33203125" style="41" customWidth="1"/>
    <col min="11" max="11" width="5.109375" style="41" customWidth="1"/>
    <col min="12" max="16" width="2.33203125" style="41" hidden="1" customWidth="1"/>
    <col min="17" max="17" width="3.6640625" style="41" hidden="1" customWidth="1"/>
    <col min="18" max="18" width="4.44140625" style="41" hidden="1" customWidth="1"/>
    <col min="19" max="16384" width="11.44140625" style="41"/>
  </cols>
  <sheetData>
    <row r="1" spans="2:18" ht="6" customHeight="1" thickBot="1" x14ac:dyDescent="0.3"/>
    <row r="2" spans="2:18" ht="55.5" customHeight="1" x14ac:dyDescent="0.25">
      <c r="B2" s="225" t="s">
        <v>160</v>
      </c>
      <c r="C2" s="226"/>
      <c r="D2" s="226"/>
      <c r="E2" s="226"/>
      <c r="F2" s="226"/>
      <c r="G2" s="226"/>
      <c r="H2" s="227"/>
      <c r="I2" s="196" t="s">
        <v>96</v>
      </c>
      <c r="J2" s="197"/>
    </row>
    <row r="3" spans="2:18" ht="25.5" customHeight="1" x14ac:dyDescent="0.25">
      <c r="B3" s="228" t="s">
        <v>130</v>
      </c>
      <c r="C3" s="229"/>
      <c r="D3" s="229"/>
      <c r="E3" s="229"/>
      <c r="F3" s="229"/>
      <c r="G3" s="229"/>
      <c r="H3" s="230"/>
      <c r="I3" s="198"/>
      <c r="J3" s="199"/>
    </row>
    <row r="4" spans="2:18" ht="25.5" customHeight="1" thickBot="1" x14ac:dyDescent="0.3">
      <c r="B4" s="231" t="s">
        <v>136</v>
      </c>
      <c r="C4" s="232"/>
      <c r="D4" s="232"/>
      <c r="E4" s="232"/>
      <c r="F4" s="232"/>
      <c r="G4" s="232"/>
      <c r="H4" s="233"/>
      <c r="I4" s="200"/>
      <c r="J4" s="201"/>
    </row>
    <row r="5" spans="2:18" ht="27.75" customHeight="1" thickBot="1" x14ac:dyDescent="0.3">
      <c r="B5" s="166" t="s">
        <v>97</v>
      </c>
      <c r="C5" s="202"/>
      <c r="D5" s="203"/>
      <c r="E5" s="166" t="s">
        <v>97</v>
      </c>
      <c r="F5" s="202"/>
      <c r="G5" s="203"/>
      <c r="H5" s="166" t="s">
        <v>97</v>
      </c>
      <c r="I5" s="202"/>
      <c r="J5" s="203"/>
    </row>
    <row r="6" spans="2:18" ht="42.75" customHeight="1" thickBot="1" x14ac:dyDescent="0.3">
      <c r="B6" s="67" t="s">
        <v>8</v>
      </c>
      <c r="C6" s="350"/>
      <c r="D6" s="350"/>
      <c r="E6" s="350"/>
      <c r="F6" s="350"/>
      <c r="G6" s="350"/>
      <c r="H6" s="350"/>
      <c r="I6" s="350"/>
      <c r="J6" s="351"/>
    </row>
    <row r="7" spans="2:18" ht="35.4" thickBot="1" x14ac:dyDescent="0.35">
      <c r="B7" s="66" t="s">
        <v>113</v>
      </c>
      <c r="C7" s="75" t="str">
        <f>'C15_A1'!C7</f>
        <v>DUPONT Candide</v>
      </c>
      <c r="D7" s="208" t="s">
        <v>114</v>
      </c>
      <c r="E7" s="209"/>
      <c r="F7" s="205" t="s">
        <v>116</v>
      </c>
      <c r="G7" s="206"/>
      <c r="H7" s="206"/>
      <c r="I7" s="206"/>
      <c r="J7" s="207"/>
    </row>
    <row r="8" spans="2:18" ht="23.25" customHeight="1" x14ac:dyDescent="0.25">
      <c r="B8" s="167" t="s">
        <v>4</v>
      </c>
      <c r="C8" s="168" t="str">
        <f>'C15_A1'!C8</f>
        <v>Lycée LIVET</v>
      </c>
      <c r="D8" s="169" t="s">
        <v>107</v>
      </c>
      <c r="E8" s="170" t="s">
        <v>115</v>
      </c>
      <c r="F8" s="212"/>
      <c r="G8" s="213"/>
      <c r="H8" s="213"/>
      <c r="I8" s="213"/>
      <c r="J8" s="214"/>
    </row>
    <row r="9" spans="2:18" ht="23.25" customHeight="1" x14ac:dyDescent="0.25">
      <c r="B9" s="167" t="s">
        <v>2</v>
      </c>
      <c r="C9" s="160"/>
      <c r="D9" s="161"/>
      <c r="E9" s="162"/>
      <c r="F9" s="215"/>
      <c r="G9" s="216"/>
      <c r="H9" s="216"/>
      <c r="I9" s="216"/>
      <c r="J9" s="217"/>
    </row>
    <row r="10" spans="2:18" ht="23.25" customHeight="1" x14ac:dyDescent="0.25">
      <c r="B10" s="167" t="s">
        <v>1</v>
      </c>
      <c r="C10" s="160"/>
      <c r="D10" s="161"/>
      <c r="E10" s="162"/>
      <c r="F10" s="215"/>
      <c r="G10" s="216"/>
      <c r="H10" s="216"/>
      <c r="I10" s="216"/>
      <c r="J10" s="217"/>
      <c r="K10" s="42"/>
    </row>
    <row r="11" spans="2:18" ht="23.25" customHeight="1" thickBot="1" x14ac:dyDescent="0.3">
      <c r="B11" s="171" t="s">
        <v>0</v>
      </c>
      <c r="C11" s="163"/>
      <c r="D11" s="164"/>
      <c r="E11" s="165"/>
      <c r="F11" s="218"/>
      <c r="G11" s="219"/>
      <c r="H11" s="219"/>
      <c r="I11" s="219"/>
      <c r="J11" s="220"/>
    </row>
    <row r="12" spans="2:18" ht="24.75" customHeight="1" thickBot="1" x14ac:dyDescent="0.3">
      <c r="B12" s="234" t="s">
        <v>5</v>
      </c>
      <c r="C12" s="235"/>
      <c r="D12" s="137" t="s">
        <v>108</v>
      </c>
      <c r="E12" s="138">
        <v>0</v>
      </c>
      <c r="F12" s="139">
        <v>1</v>
      </c>
      <c r="G12" s="139">
        <v>2</v>
      </c>
      <c r="H12" s="140">
        <v>3</v>
      </c>
      <c r="I12" s="238"/>
      <c r="J12" s="210" t="s">
        <v>140</v>
      </c>
    </row>
    <row r="13" spans="2:18" ht="30" customHeight="1" thickBot="1" x14ac:dyDescent="0.3">
      <c r="B13" s="236" t="s">
        <v>129</v>
      </c>
      <c r="C13" s="237"/>
      <c r="D13" s="159"/>
      <c r="E13" s="58"/>
      <c r="F13" s="58"/>
      <c r="G13" s="58"/>
      <c r="H13" s="59"/>
      <c r="I13" s="239"/>
      <c r="J13" s="211"/>
      <c r="L13" s="240" t="s">
        <v>27</v>
      </c>
      <c r="M13" s="240"/>
      <c r="N13" s="240"/>
      <c r="O13" s="240"/>
      <c r="P13" s="240"/>
      <c r="Q13" s="240"/>
      <c r="R13" s="61" t="s">
        <v>111</v>
      </c>
    </row>
    <row r="14" spans="2:18" ht="39.9" customHeight="1" x14ac:dyDescent="0.25">
      <c r="B14" s="257" t="s">
        <v>35</v>
      </c>
      <c r="C14" s="258"/>
      <c r="D14" s="221" t="s">
        <v>109</v>
      </c>
      <c r="E14" s="141"/>
      <c r="F14" s="142"/>
      <c r="G14" s="142"/>
      <c r="H14" s="124"/>
      <c r="I14" s="70" t="str">
        <f>IF(R14="PB","◄","")</f>
        <v>◄</v>
      </c>
      <c r="J14" s="352"/>
      <c r="L14" s="43" t="str">
        <f>IF(E14&lt;&gt;"",0,"")</f>
        <v/>
      </c>
      <c r="M14" s="44" t="str">
        <f>IF(F14&lt;&gt;"",1,"")</f>
        <v/>
      </c>
      <c r="N14" s="44" t="str">
        <f>IF(G14&lt;&gt;"",2,"")</f>
        <v/>
      </c>
      <c r="O14" s="44" t="str">
        <f>IF(H14&lt;&gt;"",3,"")</f>
        <v/>
      </c>
      <c r="P14" s="44" t="str">
        <f>IF(AND(L14="",M14="",N14="",O14=""),"",SUM(L14:O14))</f>
        <v/>
      </c>
      <c r="Q14" s="45" t="str">
        <f>IF(P14="","",P14)</f>
        <v/>
      </c>
      <c r="R14" s="193" t="str">
        <f>IF(D14="OUI",IF(COUNTBLANK(E14:H14)=3,1,"PB"),IF(D14="NON",IF(COUNTBLANK(E14:H14)=4,0,"PB")))</f>
        <v>PB</v>
      </c>
    </row>
    <row r="15" spans="2:18" ht="75.599999999999994" thickBot="1" x14ac:dyDescent="0.3">
      <c r="B15" s="255"/>
      <c r="C15" s="256"/>
      <c r="D15" s="222"/>
      <c r="E15" s="172" t="s">
        <v>50</v>
      </c>
      <c r="F15" s="173" t="s">
        <v>127</v>
      </c>
      <c r="G15" s="173" t="s">
        <v>128</v>
      </c>
      <c r="H15" s="174" t="s">
        <v>92</v>
      </c>
      <c r="I15" s="71"/>
      <c r="J15" s="353"/>
      <c r="L15" s="43"/>
      <c r="M15" s="44"/>
      <c r="N15" s="44"/>
      <c r="O15" s="44"/>
      <c r="P15" s="44"/>
      <c r="Q15" s="45"/>
      <c r="R15" s="193"/>
    </row>
    <row r="16" spans="2:18" ht="39.9" customHeight="1" x14ac:dyDescent="0.25">
      <c r="B16" s="253" t="s">
        <v>36</v>
      </c>
      <c r="C16" s="254"/>
      <c r="D16" s="221" t="s">
        <v>109</v>
      </c>
      <c r="E16" s="141"/>
      <c r="F16" s="143"/>
      <c r="G16" s="143"/>
      <c r="H16" s="144"/>
      <c r="I16" s="70" t="str">
        <f>IF(R16="PB","◄","")</f>
        <v>◄</v>
      </c>
      <c r="J16" s="352"/>
      <c r="L16" s="43" t="str">
        <f>IF(E16&lt;&gt;"",0,"")</f>
        <v/>
      </c>
      <c r="M16" s="44" t="str">
        <f>IF(F16&lt;&gt;"",1,"")</f>
        <v/>
      </c>
      <c r="N16" s="44" t="str">
        <f>IF(G16&lt;&gt;"",2,"")</f>
        <v/>
      </c>
      <c r="O16" s="44" t="str">
        <f t="shared" ref="O16:O20" si="0">IF(H16&lt;&gt;"",3,"")</f>
        <v/>
      </c>
      <c r="P16" s="44" t="str">
        <f t="shared" ref="P16:P20" si="1">IF(AND(L16="",M16="",N16="",O16=""),"",SUM(L16:O16))</f>
        <v/>
      </c>
      <c r="Q16" s="45" t="str">
        <f t="shared" ref="Q16:Q26" si="2">IF(P16="","",P16)</f>
        <v/>
      </c>
      <c r="R16" s="193" t="str">
        <f>IF(D16="OUI",IF(COUNTBLANK(E16:H16)=3,1,"PB"),IF(D16="NON",IF(COUNTBLANK(E16:H16)=4,0,"PB")))</f>
        <v>PB</v>
      </c>
    </row>
    <row r="17" spans="2:18" ht="60.6" thickBot="1" x14ac:dyDescent="0.3">
      <c r="B17" s="257"/>
      <c r="C17" s="258"/>
      <c r="D17" s="222"/>
      <c r="E17" s="175" t="s">
        <v>126</v>
      </c>
      <c r="F17" s="176" t="s">
        <v>93</v>
      </c>
      <c r="G17" s="176" t="s">
        <v>95</v>
      </c>
      <c r="H17" s="177" t="s">
        <v>94</v>
      </c>
      <c r="I17" s="71"/>
      <c r="J17" s="353"/>
      <c r="L17" s="43"/>
      <c r="M17" s="44"/>
      <c r="N17" s="44"/>
      <c r="O17" s="44"/>
      <c r="P17" s="44"/>
      <c r="Q17" s="45"/>
      <c r="R17" s="193"/>
    </row>
    <row r="18" spans="2:18" ht="39.9" customHeight="1" x14ac:dyDescent="0.25">
      <c r="B18" s="253" t="s">
        <v>37</v>
      </c>
      <c r="C18" s="254"/>
      <c r="D18" s="221" t="s">
        <v>109</v>
      </c>
      <c r="E18" s="141"/>
      <c r="F18" s="143"/>
      <c r="G18" s="143"/>
      <c r="H18" s="144"/>
      <c r="I18" s="70" t="str">
        <f>IF(R18="PB","◄","")</f>
        <v>◄</v>
      </c>
      <c r="J18" s="352"/>
      <c r="L18" s="43" t="str">
        <f>IF(E18&lt;&gt;"",0,"")</f>
        <v/>
      </c>
      <c r="M18" s="44" t="str">
        <f>IF(F18&lt;&gt;"",1,"")</f>
        <v/>
      </c>
      <c r="N18" s="44" t="str">
        <f>IF(G18&lt;&gt;"",2,"")</f>
        <v/>
      </c>
      <c r="O18" s="44" t="str">
        <f t="shared" si="0"/>
        <v/>
      </c>
      <c r="P18" s="44" t="str">
        <f t="shared" si="1"/>
        <v/>
      </c>
      <c r="Q18" s="45" t="str">
        <f t="shared" si="2"/>
        <v/>
      </c>
      <c r="R18" s="193" t="str">
        <f t="shared" ref="R18" si="3">IF(D18="OUI",IF(COUNTBLANK(E18:H18)=3,1,"PB"),IF(D18="NON",IF(COUNTBLANK(E18:H18)=4,0,"PB")))</f>
        <v>PB</v>
      </c>
    </row>
    <row r="19" spans="2:18" ht="82.5" customHeight="1" thickBot="1" x14ac:dyDescent="0.3">
      <c r="B19" s="255"/>
      <c r="C19" s="256"/>
      <c r="D19" s="222"/>
      <c r="E19" s="172" t="s">
        <v>88</v>
      </c>
      <c r="F19" s="173" t="s">
        <v>91</v>
      </c>
      <c r="G19" s="173" t="s">
        <v>90</v>
      </c>
      <c r="H19" s="174" t="s">
        <v>89</v>
      </c>
      <c r="I19" s="71"/>
      <c r="J19" s="353"/>
      <c r="L19" s="43"/>
      <c r="M19" s="44"/>
      <c r="N19" s="44"/>
      <c r="O19" s="44"/>
      <c r="P19" s="44"/>
      <c r="Q19" s="45"/>
      <c r="R19" s="193"/>
    </row>
    <row r="20" spans="2:18" ht="39.9" customHeight="1" x14ac:dyDescent="0.25">
      <c r="B20" s="253" t="s">
        <v>38</v>
      </c>
      <c r="C20" s="254"/>
      <c r="D20" s="221" t="s">
        <v>109</v>
      </c>
      <c r="E20" s="141"/>
      <c r="F20" s="143"/>
      <c r="G20" s="143"/>
      <c r="H20" s="144"/>
      <c r="I20" s="70" t="str">
        <f>IF(R20="PB","◄","")</f>
        <v>◄</v>
      </c>
      <c r="J20" s="352"/>
      <c r="L20" s="43" t="str">
        <f>IF(E20&lt;&gt;"",0,"")</f>
        <v/>
      </c>
      <c r="M20" s="44" t="str">
        <f>IF(F20&lt;&gt;"",1,"")</f>
        <v/>
      </c>
      <c r="N20" s="44" t="str">
        <f>IF(G20&lt;&gt;"",2,"")</f>
        <v/>
      </c>
      <c r="O20" s="44" t="str">
        <f t="shared" si="0"/>
        <v/>
      </c>
      <c r="P20" s="44" t="str">
        <f t="shared" si="1"/>
        <v/>
      </c>
      <c r="Q20" s="45" t="str">
        <f t="shared" si="2"/>
        <v/>
      </c>
      <c r="R20" s="193" t="str">
        <f t="shared" ref="R20" si="4">IF(D20="OUI",IF(COUNTBLANK(E20:H20)=3,1,"PB"),IF(D20="NON",IF(COUNTBLANK(E20:H20)=4,0,"PB")))</f>
        <v>PB</v>
      </c>
    </row>
    <row r="21" spans="2:18" ht="47.25" customHeight="1" thickBot="1" x14ac:dyDescent="0.3">
      <c r="B21" s="255"/>
      <c r="C21" s="256"/>
      <c r="D21" s="222"/>
      <c r="E21" s="181" t="s">
        <v>84</v>
      </c>
      <c r="F21" s="182" t="s">
        <v>85</v>
      </c>
      <c r="G21" s="182" t="s">
        <v>86</v>
      </c>
      <c r="H21" s="183" t="s">
        <v>87</v>
      </c>
      <c r="I21" s="71"/>
      <c r="J21" s="353"/>
      <c r="L21" s="43"/>
      <c r="M21" s="44"/>
      <c r="N21" s="44"/>
      <c r="O21" s="44"/>
      <c r="P21" s="44"/>
      <c r="Q21" s="45"/>
      <c r="R21" s="193"/>
    </row>
    <row r="22" spans="2:18" ht="39.9" customHeight="1" x14ac:dyDescent="0.25">
      <c r="B22" s="253" t="s">
        <v>39</v>
      </c>
      <c r="C22" s="254"/>
      <c r="D22" s="221" t="s">
        <v>109</v>
      </c>
      <c r="E22" s="141"/>
      <c r="F22" s="143"/>
      <c r="G22" s="143"/>
      <c r="H22" s="144"/>
      <c r="I22" s="70" t="str">
        <f>IF(R22="PB","◄","")</f>
        <v>◄</v>
      </c>
      <c r="J22" s="352"/>
      <c r="L22" s="43" t="str">
        <f>IF(E22&lt;&gt;"",0,"")</f>
        <v/>
      </c>
      <c r="M22" s="44" t="str">
        <f>IF(F22&lt;&gt;"",1,"")</f>
        <v/>
      </c>
      <c r="N22" s="44" t="str">
        <f>IF(G22&lt;&gt;"",2,"")</f>
        <v/>
      </c>
      <c r="O22" s="44" t="str">
        <f t="shared" ref="O22:O26" si="5">IF(H22&lt;&gt;"",3,"")</f>
        <v/>
      </c>
      <c r="P22" s="44" t="str">
        <f t="shared" ref="P22:P26" si="6">IF(AND(L22="",M22="",N22="",O22=""),"",SUM(L22:O22))</f>
        <v/>
      </c>
      <c r="Q22" s="45" t="str">
        <f t="shared" si="2"/>
        <v/>
      </c>
      <c r="R22" s="193" t="str">
        <f t="shared" ref="R22" si="7">IF(D22="OUI",IF(COUNTBLANK(E22:H22)=3,1,"PB"),IF(D22="NON",IF(COUNTBLANK(E22:H22)=4,0,"PB")))</f>
        <v>PB</v>
      </c>
    </row>
    <row r="23" spans="2:18" ht="75.599999999999994" thickBot="1" x14ac:dyDescent="0.3">
      <c r="B23" s="255"/>
      <c r="C23" s="256"/>
      <c r="D23" s="222"/>
      <c r="E23" s="172" t="s">
        <v>80</v>
      </c>
      <c r="F23" s="173" t="s">
        <v>81</v>
      </c>
      <c r="G23" s="173" t="s">
        <v>82</v>
      </c>
      <c r="H23" s="174" t="s">
        <v>83</v>
      </c>
      <c r="I23" s="71"/>
      <c r="J23" s="353"/>
      <c r="L23" s="43"/>
      <c r="M23" s="44"/>
      <c r="N23" s="44"/>
      <c r="O23" s="44"/>
      <c r="P23" s="44"/>
      <c r="Q23" s="45"/>
      <c r="R23" s="193"/>
    </row>
    <row r="24" spans="2:18" ht="39.9" customHeight="1" x14ac:dyDescent="0.25">
      <c r="B24" s="253" t="s">
        <v>125</v>
      </c>
      <c r="C24" s="254"/>
      <c r="D24" s="221" t="s">
        <v>109</v>
      </c>
      <c r="E24" s="141"/>
      <c r="F24" s="143"/>
      <c r="G24" s="143"/>
      <c r="H24" s="144"/>
      <c r="I24" s="70" t="str">
        <f>IF(R24="PB","◄","")</f>
        <v>◄</v>
      </c>
      <c r="J24" s="352"/>
      <c r="L24" s="43" t="str">
        <f>IF(E24&lt;&gt;"",0,"")</f>
        <v/>
      </c>
      <c r="M24" s="44" t="str">
        <f>IF(F24&lt;&gt;"",1,"")</f>
        <v/>
      </c>
      <c r="N24" s="44" t="str">
        <f>IF(G24&lt;&gt;"",2,"")</f>
        <v/>
      </c>
      <c r="O24" s="44" t="str">
        <f t="shared" si="5"/>
        <v/>
      </c>
      <c r="P24" s="44" t="str">
        <f t="shared" si="6"/>
        <v/>
      </c>
      <c r="Q24" s="45" t="str">
        <f t="shared" si="2"/>
        <v/>
      </c>
      <c r="R24" s="193" t="str">
        <f t="shared" ref="R24" si="8">IF(D24="OUI",IF(COUNTBLANK(E24:H24)=3,1,"PB"),IF(D24="NON",IF(COUNTBLANK(E24:H24)=4,0,"PB")))</f>
        <v>PB</v>
      </c>
    </row>
    <row r="25" spans="2:18" ht="60.6" thickBot="1" x14ac:dyDescent="0.3">
      <c r="B25" s="255"/>
      <c r="C25" s="256"/>
      <c r="D25" s="222"/>
      <c r="E25" s="172" t="s">
        <v>76</v>
      </c>
      <c r="F25" s="173" t="s">
        <v>77</v>
      </c>
      <c r="G25" s="173" t="s">
        <v>78</v>
      </c>
      <c r="H25" s="174" t="s">
        <v>79</v>
      </c>
      <c r="I25" s="71"/>
      <c r="J25" s="353"/>
      <c r="L25" s="43"/>
      <c r="M25" s="44"/>
      <c r="N25" s="44"/>
      <c r="O25" s="44"/>
      <c r="P25" s="44"/>
      <c r="Q25" s="45"/>
      <c r="R25" s="193"/>
    </row>
    <row r="26" spans="2:18" ht="39.9" customHeight="1" x14ac:dyDescent="0.25">
      <c r="B26" s="249" t="s">
        <v>6</v>
      </c>
      <c r="C26" s="250"/>
      <c r="D26" s="221" t="s">
        <v>109</v>
      </c>
      <c r="E26" s="141"/>
      <c r="F26" s="143"/>
      <c r="G26" s="143"/>
      <c r="H26" s="144"/>
      <c r="I26" s="70" t="str">
        <f>IF(R26="PB","◄","")</f>
        <v>◄</v>
      </c>
      <c r="J26" s="352"/>
      <c r="L26" s="43" t="str">
        <f>IF(E26&lt;&gt;"",0,"")</f>
        <v/>
      </c>
      <c r="M26" s="44" t="str">
        <f>IF(F26&lt;&gt;"",1,"")</f>
        <v/>
      </c>
      <c r="N26" s="44" t="str">
        <f>IF(G26&lt;&gt;"",2,"")</f>
        <v/>
      </c>
      <c r="O26" s="44" t="str">
        <f t="shared" si="5"/>
        <v/>
      </c>
      <c r="P26" s="44" t="str">
        <f t="shared" si="6"/>
        <v/>
      </c>
      <c r="Q26" s="45" t="str">
        <f t="shared" si="2"/>
        <v/>
      </c>
      <c r="R26" s="193" t="str">
        <f>IF(D26="OUI",IF(COUNTBLANK(E26:H26)=3,1,"PB"),IF(D26="NON",IF(COUNTBLANK(E26:H26)=4,0,"PB")))</f>
        <v>PB</v>
      </c>
    </row>
    <row r="27" spans="2:18" ht="141" customHeight="1" thickBot="1" x14ac:dyDescent="0.3">
      <c r="B27" s="251"/>
      <c r="C27" s="252"/>
      <c r="D27" s="222"/>
      <c r="E27" s="172" t="s">
        <v>73</v>
      </c>
      <c r="F27" s="173" t="s">
        <v>163</v>
      </c>
      <c r="G27" s="173" t="s">
        <v>74</v>
      </c>
      <c r="H27" s="174" t="s">
        <v>75</v>
      </c>
      <c r="I27" s="71"/>
      <c r="J27" s="353"/>
      <c r="L27" s="43"/>
      <c r="M27" s="44"/>
      <c r="N27" s="44"/>
      <c r="O27" s="44"/>
      <c r="P27" s="44"/>
      <c r="Q27" s="45"/>
      <c r="R27" s="193"/>
    </row>
    <row r="28" spans="2:18" ht="21" customHeight="1" x14ac:dyDescent="0.25">
      <c r="B28" s="204" t="s">
        <v>112</v>
      </c>
      <c r="C28" s="204"/>
      <c r="D28" s="204"/>
      <c r="E28" s="204"/>
      <c r="F28" s="204"/>
      <c r="G28" s="204"/>
      <c r="H28" s="204"/>
      <c r="I28" s="204"/>
    </row>
  </sheetData>
  <sheetProtection sheet="1" objects="1" scenarios="1" selectLockedCells="1"/>
  <mergeCells count="45">
    <mergeCell ref="C6:J6"/>
    <mergeCell ref="D7:E7"/>
    <mergeCell ref="F7:J7"/>
    <mergeCell ref="F8:J11"/>
    <mergeCell ref="B12:C12"/>
    <mergeCell ref="I12:I13"/>
    <mergeCell ref="J12:J13"/>
    <mergeCell ref="B13:C13"/>
    <mergeCell ref="B2:H2"/>
    <mergeCell ref="I2:J4"/>
    <mergeCell ref="B3:H3"/>
    <mergeCell ref="B4:H4"/>
    <mergeCell ref="C5:D5"/>
    <mergeCell ref="F5:G5"/>
    <mergeCell ref="I5:J5"/>
    <mergeCell ref="R14:R15"/>
    <mergeCell ref="B18:C19"/>
    <mergeCell ref="D18:D19"/>
    <mergeCell ref="J18:J19"/>
    <mergeCell ref="R18:R19"/>
    <mergeCell ref="B16:C17"/>
    <mergeCell ref="D16:D17"/>
    <mergeCell ref="J16:J17"/>
    <mergeCell ref="R16:R17"/>
    <mergeCell ref="L13:Q13"/>
    <mergeCell ref="B14:C15"/>
    <mergeCell ref="D14:D15"/>
    <mergeCell ref="J14:J15"/>
    <mergeCell ref="B20:C21"/>
    <mergeCell ref="D20:D21"/>
    <mergeCell ref="J20:J21"/>
    <mergeCell ref="R20:R21"/>
    <mergeCell ref="B22:C23"/>
    <mergeCell ref="D22:D23"/>
    <mergeCell ref="J22:J23"/>
    <mergeCell ref="R22:R23"/>
    <mergeCell ref="B28:I28"/>
    <mergeCell ref="B24:C25"/>
    <mergeCell ref="D24:D25"/>
    <mergeCell ref="J24:J25"/>
    <mergeCell ref="R24:R25"/>
    <mergeCell ref="B26:C27"/>
    <mergeCell ref="D26:D27"/>
    <mergeCell ref="J26:J27"/>
    <mergeCell ref="R26:R27"/>
  </mergeCells>
  <conditionalFormatting sqref="D14:D27">
    <cfRule type="containsText" dxfId="21" priority="8" operator="containsText" text="NON">
      <formula>NOT(ISERROR(SEARCH("NON",D14)))</formula>
    </cfRule>
    <cfRule type="containsText" dxfId="20" priority="9" operator="containsText" text="OUI">
      <formula>NOT(ISERROR(SEARCH("OUI",D14)))</formula>
    </cfRule>
    <cfRule type="containsText" dxfId="19" priority="10" operator="containsText" text="Obligatoire">
      <formula>NOT(ISERROR(SEARCH("Obligatoire",D14)))</formula>
    </cfRule>
  </conditionalFormatting>
  <conditionalFormatting sqref="I14">
    <cfRule type="containsText" dxfId="18" priority="7" operator="containsText" text="◄">
      <formula>NOT(ISERROR(SEARCH("◄",I14)))</formula>
    </cfRule>
  </conditionalFormatting>
  <conditionalFormatting sqref="I16">
    <cfRule type="containsText" dxfId="17" priority="6" operator="containsText" text="◄">
      <formula>NOT(ISERROR(SEARCH("◄",I16)))</formula>
    </cfRule>
  </conditionalFormatting>
  <conditionalFormatting sqref="I18">
    <cfRule type="containsText" dxfId="16" priority="5" operator="containsText" text="◄">
      <formula>NOT(ISERROR(SEARCH("◄",I18)))</formula>
    </cfRule>
  </conditionalFormatting>
  <conditionalFormatting sqref="I20">
    <cfRule type="containsText" dxfId="15" priority="2" operator="containsText" text="◄">
      <formula>NOT(ISERROR(SEARCH("◄",I20)))</formula>
    </cfRule>
  </conditionalFormatting>
  <conditionalFormatting sqref="I22">
    <cfRule type="containsText" dxfId="14" priority="1" operator="containsText" text="◄">
      <formula>NOT(ISERROR(SEARCH("◄",I22)))</formula>
    </cfRule>
  </conditionalFormatting>
  <conditionalFormatting sqref="I24">
    <cfRule type="containsText" dxfId="13" priority="4" operator="containsText" text="◄">
      <formula>NOT(ISERROR(SEARCH("◄",I24)))</formula>
    </cfRule>
  </conditionalFormatting>
  <conditionalFormatting sqref="I26">
    <cfRule type="containsText" dxfId="12" priority="3" operator="containsText" text="◄">
      <formula>NOT(ISERROR(SEARCH("◄",I26)))</formula>
    </cfRule>
  </conditionalFormatting>
  <dataValidations count="1">
    <dataValidation type="list" allowBlank="1" showInputMessage="1" showErrorMessage="1" sqref="D14:D27" xr:uid="{5E5E5E96-9427-403D-9EC5-A93E7391199D}">
      <formula1>"OUI,NON"</formula1>
    </dataValidation>
  </dataValidations>
  <printOptions horizontalCentered="1"/>
  <pageMargins left="0.27559055118110237" right="0.35433070866141736" top="0.27559055118110237" bottom="0.15748031496062992" header="0.23622047244094491" footer="0.19685039370078741"/>
  <pageSetup paperSize="9" scale="4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A0050E3-B45B-473A-8E47-2ABAC6FA248E}">
          <x14:formula1>
            <xm:f>DÉBUT!$C$16:$C$20</xm:f>
          </x14:formula1>
          <xm:sqref>C5:D5 F5:G5 I5:J5</xm:sqref>
        </x14:dataValidation>
      </x14:dataValidations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C000"/>
    <pageSetUpPr fitToPage="1"/>
  </sheetPr>
  <dimension ref="A1:BE75"/>
  <sheetViews>
    <sheetView showGridLines="0" zoomScale="70" zoomScaleNormal="70" workbookViewId="0">
      <selection activeCell="B19" sqref="B19:Y19"/>
    </sheetView>
  </sheetViews>
  <sheetFormatPr baseColWidth="10" defaultColWidth="11.44140625" defaultRowHeight="13.8" x14ac:dyDescent="0.25"/>
  <cols>
    <col min="1" max="1" width="1.5546875" style="2" customWidth="1"/>
    <col min="2" max="2" width="11.33203125" style="2" bestFit="1" customWidth="1"/>
    <col min="3" max="3" width="26.109375" style="2" customWidth="1"/>
    <col min="4" max="4" width="68.5546875" style="2" customWidth="1"/>
    <col min="5" max="14" width="4.88671875" style="2" customWidth="1"/>
    <col min="15" max="18" width="5.33203125" style="2" customWidth="1"/>
    <col min="19" max="22" width="9" style="2" customWidth="1"/>
    <col min="23" max="23" width="8.33203125" style="2" hidden="1" customWidth="1"/>
    <col min="24" max="24" width="6.88671875" style="2" hidden="1" customWidth="1"/>
    <col min="25" max="25" width="14" style="2" customWidth="1"/>
    <col min="26" max="26" width="4.6640625" style="2" customWidth="1"/>
    <col min="27" max="27" width="4.109375" style="2" hidden="1" customWidth="1"/>
    <col min="28" max="28" width="4.44140625" style="2" hidden="1" customWidth="1"/>
    <col min="29" max="35" width="4.44140625" style="1" hidden="1" customWidth="1"/>
    <col min="36" max="36" width="5.44140625" style="1" hidden="1" customWidth="1"/>
    <col min="37" max="37" width="3.109375" style="2" hidden="1" customWidth="1"/>
    <col min="38" max="41" width="3.88671875" style="2" hidden="1" customWidth="1"/>
    <col min="42" max="42" width="2.88671875" style="2" hidden="1" customWidth="1"/>
    <col min="43" max="46" width="8" style="2" hidden="1" customWidth="1"/>
    <col min="47" max="47" width="178.33203125" style="2" customWidth="1"/>
    <col min="48" max="55" width="7.109375" style="2" customWidth="1"/>
    <col min="56" max="59" width="5.5546875" style="2" bestFit="1" customWidth="1"/>
    <col min="60" max="16384" width="11.44140625" style="2"/>
  </cols>
  <sheetData>
    <row r="1" spans="1:57" ht="6" customHeight="1" thickBot="1" x14ac:dyDescent="0.3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89"/>
    </row>
    <row r="2" spans="1:57" ht="65.25" customHeight="1" x14ac:dyDescent="0.25">
      <c r="A2" s="9"/>
      <c r="B2" s="283" t="s">
        <v>160</v>
      </c>
      <c r="C2" s="284"/>
      <c r="D2" s="284"/>
      <c r="E2" s="284"/>
      <c r="F2" s="284"/>
      <c r="G2" s="284"/>
      <c r="H2" s="284"/>
      <c r="I2" s="284"/>
      <c r="J2" s="284"/>
      <c r="K2" s="284"/>
      <c r="L2" s="284"/>
      <c r="M2" s="284"/>
      <c r="N2" s="284"/>
      <c r="O2" s="284"/>
      <c r="P2" s="284"/>
      <c r="Q2" s="285"/>
      <c r="R2" s="225" t="str">
        <f>'C15_A1'!I2</f>
        <v>SESSION 2028</v>
      </c>
      <c r="S2" s="226"/>
      <c r="T2" s="226"/>
      <c r="U2" s="226"/>
      <c r="V2" s="226"/>
      <c r="W2" s="226"/>
      <c r="X2" s="226"/>
      <c r="Y2" s="227"/>
    </row>
    <row r="3" spans="1:57" ht="39.75" customHeight="1" x14ac:dyDescent="0.25">
      <c r="A3" s="9"/>
      <c r="B3" s="286" t="s">
        <v>130</v>
      </c>
      <c r="C3" s="287"/>
      <c r="D3" s="287"/>
      <c r="E3" s="287"/>
      <c r="F3" s="287"/>
      <c r="G3" s="287"/>
      <c r="H3" s="287"/>
      <c r="I3" s="287"/>
      <c r="J3" s="287"/>
      <c r="K3" s="287"/>
      <c r="L3" s="287"/>
      <c r="M3" s="287"/>
      <c r="N3" s="287"/>
      <c r="O3" s="287"/>
      <c r="P3" s="287"/>
      <c r="Q3" s="288"/>
      <c r="R3" s="294"/>
      <c r="S3" s="295"/>
      <c r="T3" s="295"/>
      <c r="U3" s="295"/>
      <c r="V3" s="295"/>
      <c r="W3" s="295"/>
      <c r="X3" s="295"/>
      <c r="Y3" s="296"/>
    </row>
    <row r="4" spans="1:57" ht="27.75" customHeight="1" thickBot="1" x14ac:dyDescent="0.3">
      <c r="A4" s="9"/>
      <c r="B4" s="289" t="s">
        <v>131</v>
      </c>
      <c r="C4" s="290"/>
      <c r="D4" s="290"/>
      <c r="E4" s="290"/>
      <c r="F4" s="290"/>
      <c r="G4" s="290"/>
      <c r="H4" s="290"/>
      <c r="I4" s="290"/>
      <c r="J4" s="290"/>
      <c r="K4" s="290"/>
      <c r="L4" s="290"/>
      <c r="M4" s="290"/>
      <c r="N4" s="290"/>
      <c r="O4" s="290"/>
      <c r="P4" s="290"/>
      <c r="Q4" s="291"/>
      <c r="R4" s="231"/>
      <c r="S4" s="232"/>
      <c r="T4" s="232"/>
      <c r="U4" s="232"/>
      <c r="V4" s="232"/>
      <c r="W4" s="232"/>
      <c r="X4" s="232"/>
      <c r="Y4" s="233"/>
    </row>
    <row r="5" spans="1:57" ht="15.6" x14ac:dyDescent="0.3">
      <c r="A5" s="9"/>
      <c r="B5" s="82"/>
      <c r="C5" s="292"/>
      <c r="D5" s="292"/>
      <c r="E5" s="293"/>
      <c r="F5" s="293"/>
      <c r="G5" s="293"/>
      <c r="H5" s="293"/>
      <c r="I5" s="293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83"/>
    </row>
    <row r="6" spans="1:57" ht="30" customHeight="1" x14ac:dyDescent="0.25">
      <c r="A6" s="9"/>
      <c r="B6" s="115" t="s">
        <v>132</v>
      </c>
      <c r="C6" s="16" t="s">
        <v>158</v>
      </c>
      <c r="D6" s="157" t="str">
        <f>'C14_A1'!C7</f>
        <v>DUPONT Candide</v>
      </c>
      <c r="E6" s="304" t="s">
        <v>16</v>
      </c>
      <c r="F6" s="305"/>
      <c r="G6" s="305"/>
      <c r="H6" s="305"/>
      <c r="I6" s="305"/>
      <c r="J6" s="305"/>
      <c r="K6" s="305"/>
      <c r="L6" s="305"/>
      <c r="M6" s="305"/>
      <c r="N6" s="305"/>
      <c r="O6" s="46"/>
      <c r="P6" s="46"/>
      <c r="Q6" s="46"/>
      <c r="R6" s="46"/>
      <c r="S6" s="9"/>
      <c r="T6" s="9"/>
      <c r="U6" s="9"/>
      <c r="V6" s="9"/>
      <c r="W6" s="9"/>
      <c r="X6" s="9"/>
      <c r="Y6" s="83"/>
    </row>
    <row r="7" spans="1:57" ht="22.5" customHeight="1" x14ac:dyDescent="0.25">
      <c r="A7" s="9"/>
      <c r="B7" s="125"/>
      <c r="C7" s="16" t="s">
        <v>4</v>
      </c>
      <c r="D7" s="157" t="str">
        <f>'C14_A1'!C8</f>
        <v>Lycée LIVET</v>
      </c>
      <c r="E7" s="132" t="s">
        <v>17</v>
      </c>
      <c r="F7" s="132" t="s">
        <v>18</v>
      </c>
      <c r="G7" s="132" t="s">
        <v>19</v>
      </c>
      <c r="H7" s="132" t="s">
        <v>20</v>
      </c>
      <c r="I7" s="132" t="s">
        <v>21</v>
      </c>
      <c r="J7" s="132" t="s">
        <v>22</v>
      </c>
      <c r="K7" s="132" t="s">
        <v>23</v>
      </c>
      <c r="L7" s="132" t="s">
        <v>24</v>
      </c>
      <c r="M7" s="132" t="s">
        <v>134</v>
      </c>
      <c r="N7" s="132" t="s">
        <v>135</v>
      </c>
      <c r="O7" s="310" t="s">
        <v>137</v>
      </c>
      <c r="P7" s="310"/>
      <c r="Q7" s="310"/>
      <c r="R7" s="310"/>
      <c r="S7" s="335" t="s">
        <v>31</v>
      </c>
      <c r="T7" s="335"/>
      <c r="U7" s="335"/>
      <c r="V7" s="335"/>
      <c r="W7" s="6"/>
      <c r="X7" s="6"/>
      <c r="Y7" s="84"/>
      <c r="Z7" s="6"/>
    </row>
    <row r="8" spans="1:57" ht="31.2" x14ac:dyDescent="0.25">
      <c r="A8" s="9"/>
      <c r="B8" s="85" t="s">
        <v>28</v>
      </c>
      <c r="C8" s="311" t="s">
        <v>5</v>
      </c>
      <c r="D8" s="312"/>
      <c r="E8" s="306" t="s">
        <v>98</v>
      </c>
      <c r="F8" s="307"/>
      <c r="G8" s="307"/>
      <c r="H8" s="307"/>
      <c r="I8" s="307"/>
      <c r="J8" s="307"/>
      <c r="K8" s="307"/>
      <c r="L8" s="307"/>
      <c r="M8" s="307"/>
      <c r="N8" s="308"/>
      <c r="O8" s="126">
        <v>0</v>
      </c>
      <c r="P8" s="126">
        <v>1</v>
      </c>
      <c r="Q8" s="126">
        <v>2</v>
      </c>
      <c r="R8" s="126">
        <v>3</v>
      </c>
      <c r="S8" s="127">
        <v>0</v>
      </c>
      <c r="T8" s="127">
        <v>1</v>
      </c>
      <c r="U8" s="127">
        <v>2</v>
      </c>
      <c r="V8" s="128">
        <v>3</v>
      </c>
      <c r="W8" s="298" t="s">
        <v>29</v>
      </c>
      <c r="X8" s="298"/>
      <c r="Y8" s="158" t="s">
        <v>159</v>
      </c>
      <c r="AA8" s="301" t="s">
        <v>16</v>
      </c>
      <c r="AB8" s="302"/>
      <c r="AC8" s="302"/>
      <c r="AD8" s="302"/>
      <c r="AE8" s="302"/>
      <c r="AF8" s="302"/>
      <c r="AG8" s="302"/>
      <c r="AH8" s="302"/>
      <c r="AI8" s="302"/>
      <c r="AJ8" s="303"/>
      <c r="AL8" s="297" t="s">
        <v>26</v>
      </c>
      <c r="AM8" s="297"/>
      <c r="AN8" s="297"/>
      <c r="AO8" s="297"/>
      <c r="AQ8" s="297" t="s">
        <v>29</v>
      </c>
      <c r="AR8" s="297"/>
      <c r="AS8" s="297"/>
      <c r="AT8" s="297"/>
      <c r="AV8" s="332" t="s">
        <v>32</v>
      </c>
      <c r="AW8" s="333"/>
      <c r="AX8" s="333"/>
      <c r="AY8" s="333"/>
      <c r="AZ8" s="333"/>
      <c r="BA8" s="333"/>
      <c r="BB8" s="333"/>
      <c r="BC8" s="333"/>
      <c r="BD8" s="333"/>
      <c r="BE8" s="334"/>
    </row>
    <row r="9" spans="1:57" ht="29.25" customHeight="1" x14ac:dyDescent="0.25">
      <c r="A9" s="9"/>
      <c r="B9" s="99"/>
      <c r="C9" s="314" t="s">
        <v>3</v>
      </c>
      <c r="D9" s="318" t="s">
        <v>3</v>
      </c>
      <c r="E9" s="7"/>
      <c r="F9" s="100"/>
      <c r="G9" s="100"/>
      <c r="H9" s="100"/>
      <c r="I9" s="100"/>
      <c r="J9" s="100"/>
      <c r="K9" s="100"/>
      <c r="L9" s="100"/>
      <c r="M9" s="100"/>
      <c r="N9" s="100"/>
      <c r="O9" s="101"/>
      <c r="P9" s="101"/>
      <c r="Q9" s="101"/>
      <c r="R9" s="101"/>
      <c r="S9" s="100"/>
      <c r="T9" s="100"/>
      <c r="U9" s="100"/>
      <c r="V9" s="102"/>
      <c r="W9" s="103"/>
      <c r="X9" s="103"/>
      <c r="Y9" s="106"/>
      <c r="Z9" s="9"/>
      <c r="AA9" s="97" t="s">
        <v>17</v>
      </c>
      <c r="AB9" s="97" t="s">
        <v>18</v>
      </c>
      <c r="AC9" s="97" t="s">
        <v>19</v>
      </c>
      <c r="AD9" s="97" t="s">
        <v>20</v>
      </c>
      <c r="AE9" s="97" t="s">
        <v>21</v>
      </c>
      <c r="AF9" s="97" t="s">
        <v>22</v>
      </c>
      <c r="AG9" s="97" t="s">
        <v>23</v>
      </c>
      <c r="AH9" s="97" t="s">
        <v>24</v>
      </c>
      <c r="AI9" s="121" t="s">
        <v>134</v>
      </c>
      <c r="AJ9" s="121" t="s">
        <v>135</v>
      </c>
      <c r="AL9" s="98">
        <v>0</v>
      </c>
      <c r="AM9" s="98">
        <v>1</v>
      </c>
      <c r="AN9" s="98">
        <v>2</v>
      </c>
      <c r="AO9" s="98">
        <v>3</v>
      </c>
      <c r="AQ9" s="98">
        <v>0</v>
      </c>
      <c r="AR9" s="98">
        <v>1</v>
      </c>
      <c r="AS9" s="98">
        <v>2</v>
      </c>
      <c r="AT9" s="98">
        <v>3</v>
      </c>
      <c r="AV9" s="10" t="s">
        <v>17</v>
      </c>
      <c r="AW9" s="4" t="s">
        <v>18</v>
      </c>
      <c r="AX9" s="4" t="s">
        <v>19</v>
      </c>
      <c r="AY9" s="4" t="s">
        <v>20</v>
      </c>
      <c r="AZ9" s="4" t="s">
        <v>21</v>
      </c>
      <c r="BA9" s="4" t="s">
        <v>22</v>
      </c>
      <c r="BB9" s="4" t="s">
        <v>23</v>
      </c>
      <c r="BC9" s="4" t="s">
        <v>24</v>
      </c>
      <c r="BD9" s="4" t="s">
        <v>134</v>
      </c>
      <c r="BE9" s="5" t="s">
        <v>135</v>
      </c>
    </row>
    <row r="10" spans="1:57" ht="31.5" customHeight="1" x14ac:dyDescent="0.25">
      <c r="A10" s="9"/>
      <c r="B10" s="113">
        <v>0.1</v>
      </c>
      <c r="C10" s="329" t="s">
        <v>35</v>
      </c>
      <c r="D10" s="330" t="s">
        <v>35</v>
      </c>
      <c r="E10" s="104" t="str">
        <f t="shared" ref="E10:K13" si="0">IF(AA10="","",AA10)</f>
        <v/>
      </c>
      <c r="F10" s="104" t="str">
        <f t="shared" si="0"/>
        <v/>
      </c>
      <c r="G10" s="104" t="str">
        <f t="shared" si="0"/>
        <v/>
      </c>
      <c r="H10" s="104" t="str">
        <f t="shared" si="0"/>
        <v/>
      </c>
      <c r="I10" s="104" t="str">
        <f t="shared" si="0"/>
        <v/>
      </c>
      <c r="J10" s="104" t="str">
        <f t="shared" si="0"/>
        <v/>
      </c>
      <c r="K10" s="104" t="str">
        <f t="shared" si="0"/>
        <v/>
      </c>
      <c r="L10" s="104" t="str">
        <f t="shared" ref="L10:L16" si="1">IF(AH10="","",AH10)</f>
        <v/>
      </c>
      <c r="M10" s="104" t="str">
        <f t="shared" ref="M10:M16" si="2">IF(AI10="","",AI10)</f>
        <v/>
      </c>
      <c r="N10" s="104" t="str">
        <f t="shared" ref="N10:N16" si="3">IF(AJ10="","",AJ10)</f>
        <v/>
      </c>
      <c r="O10" s="129">
        <f t="shared" ref="O10:R16" si="4">AL10</f>
        <v>0</v>
      </c>
      <c r="P10" s="129">
        <f t="shared" si="4"/>
        <v>0</v>
      </c>
      <c r="Q10" s="129">
        <f t="shared" si="4"/>
        <v>0</v>
      </c>
      <c r="R10" s="129">
        <f t="shared" si="4"/>
        <v>0</v>
      </c>
      <c r="S10" s="130" t="e">
        <f>O10/SUM($O10:$R10)</f>
        <v>#DIV/0!</v>
      </c>
      <c r="T10" s="130" t="e">
        <f t="shared" ref="T10:V16" si="5">P10/SUM($O10:$R10)</f>
        <v>#DIV/0!</v>
      </c>
      <c r="U10" s="130" t="e">
        <f t="shared" si="5"/>
        <v>#DIV/0!</v>
      </c>
      <c r="V10" s="131" t="e">
        <f t="shared" si="5"/>
        <v>#DIV/0!</v>
      </c>
      <c r="W10" s="95" t="e">
        <f>SUM(AQ10:AT10)</f>
        <v>#DIV/0!</v>
      </c>
      <c r="X10" s="92">
        <f t="shared" ref="X10:X16" si="6">20*B10</f>
        <v>2</v>
      </c>
      <c r="Y10" s="107" t="e">
        <f>W10/X10</f>
        <v>#DIV/0!</v>
      </c>
      <c r="Z10" s="9"/>
      <c r="AA10" s="97" t="str">
        <f>'C15_A1'!$P14</f>
        <v/>
      </c>
      <c r="AB10" s="97" t="str">
        <f>'C15_A2'!$P14</f>
        <v/>
      </c>
      <c r="AC10" s="97" t="str">
        <f>'C15_A3'!$P14</f>
        <v/>
      </c>
      <c r="AD10" s="97" t="str">
        <f>'C15_A4'!$P14</f>
        <v/>
      </c>
      <c r="AE10" s="97" t="str">
        <f>'C15_A5'!$P14</f>
        <v/>
      </c>
      <c r="AF10" s="97" t="str">
        <f>'C15_A6'!$P14</f>
        <v/>
      </c>
      <c r="AG10" s="97" t="str">
        <f>'C15_A7'!$P14</f>
        <v/>
      </c>
      <c r="AH10" s="97" t="str">
        <f>'C15_A8'!$P14</f>
        <v/>
      </c>
      <c r="AI10" s="121" t="str">
        <f>'C15_A9'!$P14</f>
        <v/>
      </c>
      <c r="AJ10" s="121" t="str">
        <f>'C15_A10'!$P14</f>
        <v/>
      </c>
      <c r="AL10" s="96">
        <f>COUNTIF($E10:$N10,0)</f>
        <v>0</v>
      </c>
      <c r="AM10" s="96">
        <f>COUNTIF($E10:$N10,1)</f>
        <v>0</v>
      </c>
      <c r="AN10" s="96">
        <f>COUNTIF($E10:$N10,2)</f>
        <v>0</v>
      </c>
      <c r="AO10" s="96">
        <f>COUNTIF($E10:$N10,3)</f>
        <v>0</v>
      </c>
      <c r="AQ10" s="55">
        <v>0</v>
      </c>
      <c r="AR10" s="55" t="e">
        <f t="shared" ref="AR10:AR16" si="7">T10*1/3*$X10</f>
        <v>#DIV/0!</v>
      </c>
      <c r="AS10" s="55" t="e">
        <f t="shared" ref="AS10:AS16" si="8">U10*2/3*$X10</f>
        <v>#DIV/0!</v>
      </c>
      <c r="AT10" s="55" t="e">
        <f t="shared" ref="AT10:AT16" si="9">V10*3/3*$X10</f>
        <v>#DIV/0!</v>
      </c>
      <c r="AV10" s="11" t="e">
        <f t="shared" ref="AV10:BB16" si="10">IF(E10="",NA(),E10)</f>
        <v>#N/A</v>
      </c>
      <c r="AW10" s="9" t="e">
        <f t="shared" si="10"/>
        <v>#N/A</v>
      </c>
      <c r="AX10" s="9" t="e">
        <f t="shared" si="10"/>
        <v>#N/A</v>
      </c>
      <c r="AY10" s="9" t="e">
        <f t="shared" si="10"/>
        <v>#N/A</v>
      </c>
      <c r="AZ10" s="9" t="e">
        <f t="shared" si="10"/>
        <v>#N/A</v>
      </c>
      <c r="BA10" s="9" t="e">
        <f t="shared" si="10"/>
        <v>#N/A</v>
      </c>
      <c r="BB10" s="9" t="e">
        <f t="shared" si="10"/>
        <v>#N/A</v>
      </c>
      <c r="BC10" s="9" t="e">
        <f t="shared" ref="BC10:BC16" si="11">IF(L10="",NA(),L10)</f>
        <v>#N/A</v>
      </c>
      <c r="BD10" s="9" t="e">
        <f t="shared" ref="BD10" si="12">IF(M10="",NA(),M10)</f>
        <v>#N/A</v>
      </c>
      <c r="BE10" s="12" t="e">
        <f t="shared" ref="BE10" si="13">IF(N10="",NA(),N10)</f>
        <v>#N/A</v>
      </c>
    </row>
    <row r="11" spans="1:57" ht="31.5" customHeight="1" x14ac:dyDescent="0.25">
      <c r="A11" s="9"/>
      <c r="B11" s="113">
        <v>0.15</v>
      </c>
      <c r="C11" s="329" t="s">
        <v>36</v>
      </c>
      <c r="D11" s="330" t="s">
        <v>36</v>
      </c>
      <c r="E11" s="104" t="str">
        <f t="shared" si="0"/>
        <v/>
      </c>
      <c r="F11" s="104" t="str">
        <f t="shared" si="0"/>
        <v/>
      </c>
      <c r="G11" s="104" t="str">
        <f t="shared" si="0"/>
        <v/>
      </c>
      <c r="H11" s="104" t="str">
        <f t="shared" si="0"/>
        <v/>
      </c>
      <c r="I11" s="104" t="str">
        <f t="shared" si="0"/>
        <v/>
      </c>
      <c r="J11" s="104" t="str">
        <f t="shared" si="0"/>
        <v/>
      </c>
      <c r="K11" s="104" t="str">
        <f t="shared" si="0"/>
        <v/>
      </c>
      <c r="L11" s="104" t="str">
        <f t="shared" si="1"/>
        <v/>
      </c>
      <c r="M11" s="104" t="str">
        <f t="shared" si="2"/>
        <v/>
      </c>
      <c r="N11" s="104" t="str">
        <f t="shared" si="3"/>
        <v/>
      </c>
      <c r="O11" s="129">
        <f t="shared" si="4"/>
        <v>0</v>
      </c>
      <c r="P11" s="129">
        <f t="shared" si="4"/>
        <v>0</v>
      </c>
      <c r="Q11" s="129">
        <f t="shared" si="4"/>
        <v>0</v>
      </c>
      <c r="R11" s="129">
        <f t="shared" si="4"/>
        <v>0</v>
      </c>
      <c r="S11" s="130" t="e">
        <f t="shared" ref="S11:S16" si="14">O11/SUM($O11:$R11)</f>
        <v>#DIV/0!</v>
      </c>
      <c r="T11" s="130" t="e">
        <f t="shared" si="5"/>
        <v>#DIV/0!</v>
      </c>
      <c r="U11" s="130" t="e">
        <f t="shared" ref="U11:V16" si="15">Q11/SUM($O11:$R11)</f>
        <v>#DIV/0!</v>
      </c>
      <c r="V11" s="131" t="e">
        <f t="shared" si="15"/>
        <v>#DIV/0!</v>
      </c>
      <c r="W11" s="95" t="e">
        <f t="shared" ref="W11:W16" si="16">SUM(AQ11:AT11)</f>
        <v>#DIV/0!</v>
      </c>
      <c r="X11" s="92">
        <f t="shared" si="6"/>
        <v>3</v>
      </c>
      <c r="Y11" s="107" t="e">
        <f t="shared" ref="Y11:Y16" si="17">W11/X11</f>
        <v>#DIV/0!</v>
      </c>
      <c r="Z11" s="9"/>
      <c r="AA11" s="97" t="str">
        <f>'C15_A1'!$P16</f>
        <v/>
      </c>
      <c r="AB11" s="97" t="str">
        <f>'C15_A2'!$P16</f>
        <v/>
      </c>
      <c r="AC11" s="97" t="str">
        <f>'C15_A3'!$P16</f>
        <v/>
      </c>
      <c r="AD11" s="97" t="str">
        <f>'C15_A4'!$P16</f>
        <v/>
      </c>
      <c r="AE11" s="97" t="str">
        <f>'C15_A5'!$P16</f>
        <v/>
      </c>
      <c r="AF11" s="97" t="str">
        <f>'C15_A6'!$P16</f>
        <v/>
      </c>
      <c r="AG11" s="97" t="str">
        <f>'C15_A7'!$P16</f>
        <v/>
      </c>
      <c r="AH11" s="97" t="str">
        <f>'C15_A8'!$P16</f>
        <v/>
      </c>
      <c r="AI11" s="121" t="str">
        <f>'C15_A9'!$P16</f>
        <v/>
      </c>
      <c r="AJ11" s="121" t="str">
        <f>'C15_A10'!$P16</f>
        <v/>
      </c>
      <c r="AL11" s="120">
        <f t="shared" ref="AL11:AL16" si="18">COUNTIF($E11:$N11,0)</f>
        <v>0</v>
      </c>
      <c r="AM11" s="120">
        <f t="shared" ref="AM11:AM16" si="19">COUNTIF($E11:$N11,1)</f>
        <v>0</v>
      </c>
      <c r="AN11" s="120">
        <f t="shared" ref="AN11:AN16" si="20">COUNTIF($E11:$N11,2)</f>
        <v>0</v>
      </c>
      <c r="AO11" s="120">
        <f t="shared" ref="AO11:AO16" si="21">COUNTIF($E11:$N11,3)</f>
        <v>0</v>
      </c>
      <c r="AQ11" s="55">
        <v>0</v>
      </c>
      <c r="AR11" s="55" t="e">
        <f t="shared" si="7"/>
        <v>#DIV/0!</v>
      </c>
      <c r="AS11" s="55" t="e">
        <f t="shared" si="8"/>
        <v>#DIV/0!</v>
      </c>
      <c r="AT11" s="55" t="e">
        <f t="shared" si="9"/>
        <v>#DIV/0!</v>
      </c>
      <c r="AV11" s="11" t="e">
        <f t="shared" si="10"/>
        <v>#N/A</v>
      </c>
      <c r="AW11" s="9" t="e">
        <f t="shared" si="10"/>
        <v>#N/A</v>
      </c>
      <c r="AX11" s="9" t="e">
        <f t="shared" si="10"/>
        <v>#N/A</v>
      </c>
      <c r="AY11" s="9" t="e">
        <f t="shared" si="10"/>
        <v>#N/A</v>
      </c>
      <c r="AZ11" s="9" t="e">
        <f t="shared" si="10"/>
        <v>#N/A</v>
      </c>
      <c r="BA11" s="9" t="e">
        <f t="shared" si="10"/>
        <v>#N/A</v>
      </c>
      <c r="BB11" s="9" t="e">
        <f t="shared" si="10"/>
        <v>#N/A</v>
      </c>
      <c r="BC11" s="9" t="e">
        <f t="shared" si="11"/>
        <v>#N/A</v>
      </c>
      <c r="BD11" s="9" t="e">
        <f t="shared" ref="BD11:BD16" si="22">IF(M11="",NA(),M11)</f>
        <v>#N/A</v>
      </c>
      <c r="BE11" s="12" t="e">
        <f t="shared" ref="BE11:BE16" si="23">IF(N11="",NA(),N11)</f>
        <v>#N/A</v>
      </c>
    </row>
    <row r="12" spans="1:57" ht="31.5" customHeight="1" x14ac:dyDescent="0.25">
      <c r="A12" s="9"/>
      <c r="B12" s="113">
        <v>0.25</v>
      </c>
      <c r="C12" s="329" t="s">
        <v>37</v>
      </c>
      <c r="D12" s="330" t="s">
        <v>37</v>
      </c>
      <c r="E12" s="104" t="str">
        <f t="shared" si="0"/>
        <v/>
      </c>
      <c r="F12" s="104" t="str">
        <f t="shared" si="0"/>
        <v/>
      </c>
      <c r="G12" s="104" t="str">
        <f t="shared" si="0"/>
        <v/>
      </c>
      <c r="H12" s="104" t="str">
        <f t="shared" si="0"/>
        <v/>
      </c>
      <c r="I12" s="104" t="str">
        <f t="shared" si="0"/>
        <v/>
      </c>
      <c r="J12" s="104" t="str">
        <f t="shared" si="0"/>
        <v/>
      </c>
      <c r="K12" s="104" t="str">
        <f t="shared" si="0"/>
        <v/>
      </c>
      <c r="L12" s="104" t="str">
        <f t="shared" si="1"/>
        <v/>
      </c>
      <c r="M12" s="104" t="str">
        <f t="shared" si="2"/>
        <v/>
      </c>
      <c r="N12" s="104" t="str">
        <f t="shared" si="3"/>
        <v/>
      </c>
      <c r="O12" s="129">
        <f t="shared" si="4"/>
        <v>0</v>
      </c>
      <c r="P12" s="129">
        <f t="shared" si="4"/>
        <v>0</v>
      </c>
      <c r="Q12" s="129">
        <f t="shared" si="4"/>
        <v>0</v>
      </c>
      <c r="R12" s="129">
        <f t="shared" si="4"/>
        <v>0</v>
      </c>
      <c r="S12" s="130" t="e">
        <f t="shared" si="14"/>
        <v>#DIV/0!</v>
      </c>
      <c r="T12" s="130" t="e">
        <f t="shared" si="5"/>
        <v>#DIV/0!</v>
      </c>
      <c r="U12" s="130" t="e">
        <f t="shared" si="15"/>
        <v>#DIV/0!</v>
      </c>
      <c r="V12" s="131" t="e">
        <f t="shared" si="15"/>
        <v>#DIV/0!</v>
      </c>
      <c r="W12" s="95" t="e">
        <f t="shared" si="16"/>
        <v>#DIV/0!</v>
      </c>
      <c r="X12" s="92">
        <f t="shared" si="6"/>
        <v>5</v>
      </c>
      <c r="Y12" s="107" t="e">
        <f t="shared" si="17"/>
        <v>#DIV/0!</v>
      </c>
      <c r="Z12" s="9"/>
      <c r="AA12" s="97" t="str">
        <f>'C15_A1'!$P18</f>
        <v/>
      </c>
      <c r="AB12" s="97" t="str">
        <f>'C15_A2'!$P18</f>
        <v/>
      </c>
      <c r="AC12" s="97" t="str">
        <f>'C15_A3'!$P18</f>
        <v/>
      </c>
      <c r="AD12" s="97" t="str">
        <f>'C15_A4'!$P18</f>
        <v/>
      </c>
      <c r="AE12" s="97" t="str">
        <f>'C15_A5'!$P18</f>
        <v/>
      </c>
      <c r="AF12" s="97" t="str">
        <f>'C15_A6'!$P18</f>
        <v/>
      </c>
      <c r="AG12" s="97" t="str">
        <f>'C15_A7'!$P18</f>
        <v/>
      </c>
      <c r="AH12" s="97" t="str">
        <f>'C15_A8'!$P18</f>
        <v/>
      </c>
      <c r="AI12" s="121" t="str">
        <f>'C15_A9'!$P18</f>
        <v/>
      </c>
      <c r="AJ12" s="121" t="str">
        <f>'C15_A10'!$P18</f>
        <v/>
      </c>
      <c r="AL12" s="120">
        <f t="shared" si="18"/>
        <v>0</v>
      </c>
      <c r="AM12" s="120">
        <f t="shared" si="19"/>
        <v>0</v>
      </c>
      <c r="AN12" s="120">
        <f t="shared" si="20"/>
        <v>0</v>
      </c>
      <c r="AO12" s="120">
        <f t="shared" si="21"/>
        <v>0</v>
      </c>
      <c r="AQ12" s="55">
        <v>0</v>
      </c>
      <c r="AR12" s="55" t="e">
        <f t="shared" si="7"/>
        <v>#DIV/0!</v>
      </c>
      <c r="AS12" s="55" t="e">
        <f t="shared" si="8"/>
        <v>#DIV/0!</v>
      </c>
      <c r="AT12" s="55" t="e">
        <f t="shared" si="9"/>
        <v>#DIV/0!</v>
      </c>
      <c r="AV12" s="11" t="e">
        <f t="shared" si="10"/>
        <v>#N/A</v>
      </c>
      <c r="AW12" s="9" t="e">
        <f t="shared" si="10"/>
        <v>#N/A</v>
      </c>
      <c r="AX12" s="9" t="e">
        <f t="shared" si="10"/>
        <v>#N/A</v>
      </c>
      <c r="AY12" s="9" t="e">
        <f t="shared" si="10"/>
        <v>#N/A</v>
      </c>
      <c r="AZ12" s="9" t="e">
        <f t="shared" si="10"/>
        <v>#N/A</v>
      </c>
      <c r="BA12" s="9" t="e">
        <f t="shared" si="10"/>
        <v>#N/A</v>
      </c>
      <c r="BB12" s="9" t="e">
        <f t="shared" si="10"/>
        <v>#N/A</v>
      </c>
      <c r="BC12" s="9" t="e">
        <f t="shared" si="11"/>
        <v>#N/A</v>
      </c>
      <c r="BD12" s="9" t="e">
        <f t="shared" si="22"/>
        <v>#N/A</v>
      </c>
      <c r="BE12" s="12" t="e">
        <f t="shared" si="23"/>
        <v>#N/A</v>
      </c>
    </row>
    <row r="13" spans="1:57" ht="31.5" customHeight="1" x14ac:dyDescent="0.25">
      <c r="A13" s="9"/>
      <c r="B13" s="113">
        <v>0.1</v>
      </c>
      <c r="C13" s="329" t="s">
        <v>38</v>
      </c>
      <c r="D13" s="330" t="s">
        <v>38</v>
      </c>
      <c r="E13" s="104" t="str">
        <f t="shared" si="0"/>
        <v/>
      </c>
      <c r="F13" s="104" t="str">
        <f t="shared" si="0"/>
        <v/>
      </c>
      <c r="G13" s="104" t="str">
        <f t="shared" si="0"/>
        <v/>
      </c>
      <c r="H13" s="104" t="str">
        <f t="shared" si="0"/>
        <v/>
      </c>
      <c r="I13" s="104" t="str">
        <f t="shared" si="0"/>
        <v/>
      </c>
      <c r="J13" s="104" t="str">
        <f t="shared" si="0"/>
        <v/>
      </c>
      <c r="K13" s="104" t="str">
        <f t="shared" si="0"/>
        <v/>
      </c>
      <c r="L13" s="104" t="str">
        <f t="shared" si="1"/>
        <v/>
      </c>
      <c r="M13" s="104" t="str">
        <f t="shared" si="2"/>
        <v/>
      </c>
      <c r="N13" s="104" t="str">
        <f t="shared" si="3"/>
        <v/>
      </c>
      <c r="O13" s="129">
        <f t="shared" si="4"/>
        <v>0</v>
      </c>
      <c r="P13" s="129">
        <f t="shared" si="4"/>
        <v>0</v>
      </c>
      <c r="Q13" s="129">
        <f t="shared" si="4"/>
        <v>0</v>
      </c>
      <c r="R13" s="129">
        <f t="shared" si="4"/>
        <v>0</v>
      </c>
      <c r="S13" s="130" t="e">
        <f t="shared" si="14"/>
        <v>#DIV/0!</v>
      </c>
      <c r="T13" s="130" t="e">
        <f t="shared" si="5"/>
        <v>#DIV/0!</v>
      </c>
      <c r="U13" s="130" t="e">
        <f t="shared" si="15"/>
        <v>#DIV/0!</v>
      </c>
      <c r="V13" s="131" t="e">
        <f t="shared" si="15"/>
        <v>#DIV/0!</v>
      </c>
      <c r="W13" s="95" t="e">
        <f t="shared" si="16"/>
        <v>#DIV/0!</v>
      </c>
      <c r="X13" s="92">
        <f t="shared" si="6"/>
        <v>2</v>
      </c>
      <c r="Y13" s="107" t="e">
        <f t="shared" si="17"/>
        <v>#DIV/0!</v>
      </c>
      <c r="Z13" s="9"/>
      <c r="AA13" s="97" t="str">
        <f>'C15_A1'!$P20</f>
        <v/>
      </c>
      <c r="AB13" s="97" t="str">
        <f>'C15_A2'!$P20</f>
        <v/>
      </c>
      <c r="AC13" s="97" t="str">
        <f>'C15_A3'!$P20</f>
        <v/>
      </c>
      <c r="AD13" s="97" t="str">
        <f>'C15_A4'!$P20</f>
        <v/>
      </c>
      <c r="AE13" s="97" t="str">
        <f>'C15_A5'!$P20</f>
        <v/>
      </c>
      <c r="AF13" s="97" t="str">
        <f>'C15_A6'!$P20</f>
        <v/>
      </c>
      <c r="AG13" s="97" t="str">
        <f>'C15_A7'!$P20</f>
        <v/>
      </c>
      <c r="AH13" s="97" t="str">
        <f>'C15_A8'!$P20</f>
        <v/>
      </c>
      <c r="AI13" s="121" t="str">
        <f>'C15_A9'!$P20</f>
        <v/>
      </c>
      <c r="AJ13" s="121" t="str">
        <f>'C15_A10'!$P20</f>
        <v/>
      </c>
      <c r="AL13" s="120">
        <f t="shared" si="18"/>
        <v>0</v>
      </c>
      <c r="AM13" s="120">
        <f t="shared" si="19"/>
        <v>0</v>
      </c>
      <c r="AN13" s="120">
        <f t="shared" si="20"/>
        <v>0</v>
      </c>
      <c r="AO13" s="120">
        <f t="shared" si="21"/>
        <v>0</v>
      </c>
      <c r="AQ13" s="55">
        <v>0</v>
      </c>
      <c r="AR13" s="55" t="e">
        <f t="shared" si="7"/>
        <v>#DIV/0!</v>
      </c>
      <c r="AS13" s="55" t="e">
        <f t="shared" si="8"/>
        <v>#DIV/0!</v>
      </c>
      <c r="AT13" s="55" t="e">
        <f t="shared" si="9"/>
        <v>#DIV/0!</v>
      </c>
      <c r="AV13" s="11" t="e">
        <f t="shared" si="10"/>
        <v>#N/A</v>
      </c>
      <c r="AW13" s="9" t="e">
        <f t="shared" si="10"/>
        <v>#N/A</v>
      </c>
      <c r="AX13" s="9" t="e">
        <f t="shared" si="10"/>
        <v>#N/A</v>
      </c>
      <c r="AY13" s="9" t="e">
        <f t="shared" si="10"/>
        <v>#N/A</v>
      </c>
      <c r="AZ13" s="9" t="e">
        <f t="shared" si="10"/>
        <v>#N/A</v>
      </c>
      <c r="BA13" s="9" t="e">
        <f t="shared" si="10"/>
        <v>#N/A</v>
      </c>
      <c r="BB13" s="9" t="e">
        <f t="shared" si="10"/>
        <v>#N/A</v>
      </c>
      <c r="BC13" s="9" t="e">
        <f t="shared" si="11"/>
        <v>#N/A</v>
      </c>
      <c r="BD13" s="9" t="e">
        <f t="shared" si="22"/>
        <v>#N/A</v>
      </c>
      <c r="BE13" s="12" t="e">
        <f t="shared" si="23"/>
        <v>#N/A</v>
      </c>
    </row>
    <row r="14" spans="1:57" ht="31.5" customHeight="1" x14ac:dyDescent="0.25">
      <c r="A14" s="9"/>
      <c r="B14" s="113">
        <v>0.15</v>
      </c>
      <c r="C14" s="330" t="s">
        <v>39</v>
      </c>
      <c r="D14" s="331" t="s">
        <v>39</v>
      </c>
      <c r="E14" s="104" t="str">
        <f t="shared" ref="E14:H16" si="24">IF(AA14="","",AA14)</f>
        <v/>
      </c>
      <c r="F14" s="104" t="str">
        <f t="shared" si="24"/>
        <v/>
      </c>
      <c r="G14" s="104" t="str">
        <f t="shared" si="24"/>
        <v/>
      </c>
      <c r="H14" s="104" t="str">
        <f t="shared" si="24"/>
        <v/>
      </c>
      <c r="I14" s="104" t="str">
        <f>IF(AE15="","",AE15)</f>
        <v/>
      </c>
      <c r="J14" s="104" t="str">
        <f t="shared" ref="J14:K16" si="25">IF(AF14="","",AF14)</f>
        <v/>
      </c>
      <c r="K14" s="104" t="str">
        <f t="shared" si="25"/>
        <v/>
      </c>
      <c r="L14" s="104" t="str">
        <f t="shared" si="1"/>
        <v/>
      </c>
      <c r="M14" s="104" t="str">
        <f t="shared" si="2"/>
        <v/>
      </c>
      <c r="N14" s="104" t="str">
        <f t="shared" si="3"/>
        <v/>
      </c>
      <c r="O14" s="129">
        <f t="shared" si="4"/>
        <v>0</v>
      </c>
      <c r="P14" s="129">
        <f t="shared" si="4"/>
        <v>0</v>
      </c>
      <c r="Q14" s="129">
        <f t="shared" si="4"/>
        <v>0</v>
      </c>
      <c r="R14" s="129">
        <f t="shared" si="4"/>
        <v>0</v>
      </c>
      <c r="S14" s="130" t="e">
        <f t="shared" si="14"/>
        <v>#DIV/0!</v>
      </c>
      <c r="T14" s="130" t="e">
        <f t="shared" si="5"/>
        <v>#DIV/0!</v>
      </c>
      <c r="U14" s="130" t="e">
        <f t="shared" si="15"/>
        <v>#DIV/0!</v>
      </c>
      <c r="V14" s="131" t="e">
        <f t="shared" si="15"/>
        <v>#DIV/0!</v>
      </c>
      <c r="W14" s="95" t="e">
        <f t="shared" si="16"/>
        <v>#DIV/0!</v>
      </c>
      <c r="X14" s="92">
        <f t="shared" si="6"/>
        <v>3</v>
      </c>
      <c r="Y14" s="107" t="e">
        <f t="shared" si="17"/>
        <v>#DIV/0!</v>
      </c>
      <c r="Z14" s="9"/>
      <c r="AA14" s="97" t="str">
        <f>'C15_A1'!$P22</f>
        <v/>
      </c>
      <c r="AB14" s="97" t="str">
        <f>'C15_A2'!$P22</f>
        <v/>
      </c>
      <c r="AC14" s="97" t="str">
        <f>'C15_A3'!$P22</f>
        <v/>
      </c>
      <c r="AD14" s="97" t="str">
        <f>'C15_A4'!$P22</f>
        <v/>
      </c>
      <c r="AE14" s="97" t="str">
        <f>'C15_A5'!$P22</f>
        <v/>
      </c>
      <c r="AF14" s="97" t="str">
        <f>'C15_A6'!$P22</f>
        <v/>
      </c>
      <c r="AG14" s="97" t="str">
        <f>'C15_A7'!$P22</f>
        <v/>
      </c>
      <c r="AH14" s="97" t="str">
        <f>'C15_A8'!$P22</f>
        <v/>
      </c>
      <c r="AI14" s="121" t="str">
        <f>'C15_A9'!$P22</f>
        <v/>
      </c>
      <c r="AJ14" s="121" t="str">
        <f>'C15_A10'!$P22</f>
        <v/>
      </c>
      <c r="AL14" s="120">
        <f t="shared" si="18"/>
        <v>0</v>
      </c>
      <c r="AM14" s="120">
        <f t="shared" si="19"/>
        <v>0</v>
      </c>
      <c r="AN14" s="120">
        <f t="shared" si="20"/>
        <v>0</v>
      </c>
      <c r="AO14" s="120">
        <f t="shared" si="21"/>
        <v>0</v>
      </c>
      <c r="AQ14" s="55">
        <v>0</v>
      </c>
      <c r="AR14" s="55" t="e">
        <f t="shared" si="7"/>
        <v>#DIV/0!</v>
      </c>
      <c r="AS14" s="55" t="e">
        <f t="shared" si="8"/>
        <v>#DIV/0!</v>
      </c>
      <c r="AT14" s="55" t="e">
        <f t="shared" si="9"/>
        <v>#DIV/0!</v>
      </c>
      <c r="AV14" s="11" t="e">
        <f t="shared" si="10"/>
        <v>#N/A</v>
      </c>
      <c r="AW14" s="9" t="e">
        <f t="shared" si="10"/>
        <v>#N/A</v>
      </c>
      <c r="AX14" s="9" t="e">
        <f t="shared" si="10"/>
        <v>#N/A</v>
      </c>
      <c r="AY14" s="9" t="e">
        <f t="shared" si="10"/>
        <v>#N/A</v>
      </c>
      <c r="AZ14" s="9" t="e">
        <f t="shared" si="10"/>
        <v>#N/A</v>
      </c>
      <c r="BA14" s="9" t="e">
        <f t="shared" si="10"/>
        <v>#N/A</v>
      </c>
      <c r="BB14" s="9" t="e">
        <f t="shared" si="10"/>
        <v>#N/A</v>
      </c>
      <c r="BC14" s="9" t="e">
        <f t="shared" si="11"/>
        <v>#N/A</v>
      </c>
      <c r="BD14" s="9" t="e">
        <f t="shared" si="22"/>
        <v>#N/A</v>
      </c>
      <c r="BE14" s="12" t="e">
        <f t="shared" si="23"/>
        <v>#N/A</v>
      </c>
    </row>
    <row r="15" spans="1:57" ht="31.5" customHeight="1" x14ac:dyDescent="0.25">
      <c r="A15" s="9"/>
      <c r="B15" s="113">
        <v>0.2</v>
      </c>
      <c r="C15" s="330" t="s">
        <v>125</v>
      </c>
      <c r="D15" s="331" t="s">
        <v>125</v>
      </c>
      <c r="E15" s="104" t="str">
        <f t="shared" si="24"/>
        <v/>
      </c>
      <c r="F15" s="104" t="str">
        <f t="shared" si="24"/>
        <v/>
      </c>
      <c r="G15" s="104" t="str">
        <f t="shared" si="24"/>
        <v/>
      </c>
      <c r="H15" s="104" t="str">
        <f t="shared" si="24"/>
        <v/>
      </c>
      <c r="I15" s="104" t="str">
        <f>IF(AE15="","",AE15)</f>
        <v/>
      </c>
      <c r="J15" s="104" t="str">
        <f t="shared" si="25"/>
        <v/>
      </c>
      <c r="K15" s="104" t="str">
        <f t="shared" si="25"/>
        <v/>
      </c>
      <c r="L15" s="104" t="str">
        <f t="shared" si="1"/>
        <v/>
      </c>
      <c r="M15" s="104" t="str">
        <f t="shared" si="2"/>
        <v/>
      </c>
      <c r="N15" s="104" t="str">
        <f t="shared" si="3"/>
        <v/>
      </c>
      <c r="O15" s="129">
        <f t="shared" si="4"/>
        <v>0</v>
      </c>
      <c r="P15" s="129">
        <f t="shared" si="4"/>
        <v>0</v>
      </c>
      <c r="Q15" s="129">
        <f t="shared" si="4"/>
        <v>0</v>
      </c>
      <c r="R15" s="129">
        <f t="shared" si="4"/>
        <v>0</v>
      </c>
      <c r="S15" s="130" t="e">
        <f t="shared" si="14"/>
        <v>#DIV/0!</v>
      </c>
      <c r="T15" s="130" t="e">
        <f t="shared" si="5"/>
        <v>#DIV/0!</v>
      </c>
      <c r="U15" s="130" t="e">
        <f t="shared" si="15"/>
        <v>#DIV/0!</v>
      </c>
      <c r="V15" s="131" t="e">
        <f t="shared" si="15"/>
        <v>#DIV/0!</v>
      </c>
      <c r="W15" s="95" t="e">
        <f t="shared" si="16"/>
        <v>#DIV/0!</v>
      </c>
      <c r="X15" s="92">
        <f t="shared" si="6"/>
        <v>4</v>
      </c>
      <c r="Y15" s="107" t="e">
        <f t="shared" si="17"/>
        <v>#DIV/0!</v>
      </c>
      <c r="Z15" s="9"/>
      <c r="AA15" s="97" t="str">
        <f>'C15_A1'!$P24</f>
        <v/>
      </c>
      <c r="AB15" s="97" t="str">
        <f>'C15_A2'!$P24</f>
        <v/>
      </c>
      <c r="AC15" s="97" t="str">
        <f>'C15_A3'!$P24</f>
        <v/>
      </c>
      <c r="AD15" s="97" t="str">
        <f>'C15_A4'!$P24</f>
        <v/>
      </c>
      <c r="AE15" s="97" t="str">
        <f>'C15_A5'!$P24</f>
        <v/>
      </c>
      <c r="AF15" s="97" t="str">
        <f>'C15_A6'!$P24</f>
        <v/>
      </c>
      <c r="AG15" s="97" t="str">
        <f>'C15_A7'!$P24</f>
        <v/>
      </c>
      <c r="AH15" s="97" t="str">
        <f>'C15_A8'!$P24</f>
        <v/>
      </c>
      <c r="AI15" s="121" t="str">
        <f>'C15_A9'!$P24</f>
        <v/>
      </c>
      <c r="AJ15" s="121" t="str">
        <f>'C15_A10'!$P24</f>
        <v/>
      </c>
      <c r="AL15" s="120">
        <f t="shared" si="18"/>
        <v>0</v>
      </c>
      <c r="AM15" s="120">
        <f t="shared" si="19"/>
        <v>0</v>
      </c>
      <c r="AN15" s="120">
        <f t="shared" si="20"/>
        <v>0</v>
      </c>
      <c r="AO15" s="120">
        <f t="shared" si="21"/>
        <v>0</v>
      </c>
      <c r="AQ15" s="55">
        <v>0</v>
      </c>
      <c r="AR15" s="55" t="e">
        <f t="shared" si="7"/>
        <v>#DIV/0!</v>
      </c>
      <c r="AS15" s="55" t="e">
        <f t="shared" si="8"/>
        <v>#DIV/0!</v>
      </c>
      <c r="AT15" s="55" t="e">
        <f t="shared" si="9"/>
        <v>#DIV/0!</v>
      </c>
      <c r="AV15" s="11" t="e">
        <f t="shared" si="10"/>
        <v>#N/A</v>
      </c>
      <c r="AW15" s="9" t="e">
        <f t="shared" si="10"/>
        <v>#N/A</v>
      </c>
      <c r="AX15" s="9" t="e">
        <f t="shared" si="10"/>
        <v>#N/A</v>
      </c>
      <c r="AY15" s="9" t="e">
        <f t="shared" si="10"/>
        <v>#N/A</v>
      </c>
      <c r="AZ15" s="9" t="e">
        <f t="shared" si="10"/>
        <v>#N/A</v>
      </c>
      <c r="BA15" s="9" t="e">
        <f t="shared" si="10"/>
        <v>#N/A</v>
      </c>
      <c r="BB15" s="9" t="e">
        <f t="shared" si="10"/>
        <v>#N/A</v>
      </c>
      <c r="BC15" s="9" t="e">
        <f t="shared" si="11"/>
        <v>#N/A</v>
      </c>
      <c r="BD15" s="9" t="e">
        <f t="shared" si="22"/>
        <v>#N/A</v>
      </c>
      <c r="BE15" s="12" t="e">
        <f t="shared" si="23"/>
        <v>#N/A</v>
      </c>
    </row>
    <row r="16" spans="1:57" ht="31.5" customHeight="1" x14ac:dyDescent="0.25">
      <c r="A16" s="9"/>
      <c r="B16" s="113">
        <v>0.05</v>
      </c>
      <c r="C16" s="314" t="s">
        <v>6</v>
      </c>
      <c r="D16" s="318" t="s">
        <v>6</v>
      </c>
      <c r="E16" s="104" t="str">
        <f t="shared" si="24"/>
        <v/>
      </c>
      <c r="F16" s="104" t="str">
        <f t="shared" si="24"/>
        <v/>
      </c>
      <c r="G16" s="104" t="str">
        <f t="shared" si="24"/>
        <v/>
      </c>
      <c r="H16" s="104" t="str">
        <f t="shared" si="24"/>
        <v/>
      </c>
      <c r="I16" s="104" t="str">
        <f>IF(AE16="","",AE16)</f>
        <v/>
      </c>
      <c r="J16" s="104" t="str">
        <f t="shared" si="25"/>
        <v/>
      </c>
      <c r="K16" s="104" t="str">
        <f t="shared" si="25"/>
        <v/>
      </c>
      <c r="L16" s="104" t="str">
        <f t="shared" si="1"/>
        <v/>
      </c>
      <c r="M16" s="104" t="str">
        <f t="shared" si="2"/>
        <v/>
      </c>
      <c r="N16" s="104" t="str">
        <f t="shared" si="3"/>
        <v/>
      </c>
      <c r="O16" s="129">
        <f t="shared" si="4"/>
        <v>0</v>
      </c>
      <c r="P16" s="129">
        <f t="shared" si="4"/>
        <v>0</v>
      </c>
      <c r="Q16" s="129">
        <f t="shared" si="4"/>
        <v>0</v>
      </c>
      <c r="R16" s="129">
        <f t="shared" si="4"/>
        <v>0</v>
      </c>
      <c r="S16" s="130" t="e">
        <f t="shared" si="14"/>
        <v>#DIV/0!</v>
      </c>
      <c r="T16" s="130" t="e">
        <f t="shared" si="5"/>
        <v>#DIV/0!</v>
      </c>
      <c r="U16" s="130" t="e">
        <f t="shared" si="15"/>
        <v>#DIV/0!</v>
      </c>
      <c r="V16" s="131" t="e">
        <f t="shared" si="15"/>
        <v>#DIV/0!</v>
      </c>
      <c r="W16" s="95" t="e">
        <f t="shared" si="16"/>
        <v>#DIV/0!</v>
      </c>
      <c r="X16" s="92">
        <f t="shared" si="6"/>
        <v>1</v>
      </c>
      <c r="Y16" s="107" t="e">
        <f t="shared" si="17"/>
        <v>#DIV/0!</v>
      </c>
      <c r="Z16" s="9"/>
      <c r="AA16" s="97" t="str">
        <f>'C15_A1'!$P26</f>
        <v/>
      </c>
      <c r="AB16" s="97" t="str">
        <f>'C15_A2'!$P26</f>
        <v/>
      </c>
      <c r="AC16" s="97" t="str">
        <f>'C15_A3'!$P26</f>
        <v/>
      </c>
      <c r="AD16" s="97" t="str">
        <f>'C15_A4'!$P26</f>
        <v/>
      </c>
      <c r="AE16" s="97" t="str">
        <f>'C15_A5'!$P26</f>
        <v/>
      </c>
      <c r="AF16" s="97" t="str">
        <f>'C15_A6'!$P26</f>
        <v/>
      </c>
      <c r="AG16" s="97" t="str">
        <f>'C15_A7'!$P26</f>
        <v/>
      </c>
      <c r="AH16" s="97" t="str">
        <f>'C15_A8'!$P26</f>
        <v/>
      </c>
      <c r="AI16" s="121" t="str">
        <f>'C15_A9'!$P26</f>
        <v/>
      </c>
      <c r="AJ16" s="121" t="str">
        <f>'C15_A10'!$P26</f>
        <v/>
      </c>
      <c r="AL16" s="120">
        <f t="shared" si="18"/>
        <v>0</v>
      </c>
      <c r="AM16" s="120">
        <f t="shared" si="19"/>
        <v>0</v>
      </c>
      <c r="AN16" s="120">
        <f t="shared" si="20"/>
        <v>0</v>
      </c>
      <c r="AO16" s="120">
        <f t="shared" si="21"/>
        <v>0</v>
      </c>
      <c r="AQ16" s="55">
        <v>0</v>
      </c>
      <c r="AR16" s="55" t="e">
        <f t="shared" si="7"/>
        <v>#DIV/0!</v>
      </c>
      <c r="AS16" s="55" t="e">
        <f t="shared" si="8"/>
        <v>#DIV/0!</v>
      </c>
      <c r="AT16" s="55" t="e">
        <f t="shared" si="9"/>
        <v>#DIV/0!</v>
      </c>
      <c r="AV16" s="13" t="e">
        <f t="shared" si="10"/>
        <v>#N/A</v>
      </c>
      <c r="AW16" s="14" t="e">
        <f t="shared" si="10"/>
        <v>#N/A</v>
      </c>
      <c r="AX16" s="14" t="e">
        <f t="shared" si="10"/>
        <v>#N/A</v>
      </c>
      <c r="AY16" s="14" t="e">
        <f t="shared" si="10"/>
        <v>#N/A</v>
      </c>
      <c r="AZ16" s="14" t="e">
        <f t="shared" si="10"/>
        <v>#N/A</v>
      </c>
      <c r="BA16" s="14" t="e">
        <f t="shared" si="10"/>
        <v>#N/A</v>
      </c>
      <c r="BB16" s="14" t="e">
        <f t="shared" si="10"/>
        <v>#N/A</v>
      </c>
      <c r="BC16" s="14" t="e">
        <f t="shared" si="11"/>
        <v>#N/A</v>
      </c>
      <c r="BD16" s="14" t="e">
        <f t="shared" si="22"/>
        <v>#N/A</v>
      </c>
      <c r="BE16" s="15" t="e">
        <f t="shared" si="23"/>
        <v>#N/A</v>
      </c>
    </row>
    <row r="17" spans="1:26" ht="25.5" customHeight="1" x14ac:dyDescent="0.25">
      <c r="A17" s="9"/>
      <c r="B17" s="91">
        <f>SUM(B9:B16)</f>
        <v>1</v>
      </c>
      <c r="C17" s="9"/>
      <c r="D17" s="9"/>
      <c r="E17" s="321" t="s">
        <v>121</v>
      </c>
      <c r="F17" s="321"/>
      <c r="G17" s="321"/>
      <c r="H17" s="321"/>
      <c r="I17" s="321"/>
      <c r="J17" s="321"/>
      <c r="K17" s="321"/>
      <c r="L17" s="321"/>
      <c r="M17" s="321"/>
      <c r="N17" s="321"/>
      <c r="O17" s="65"/>
      <c r="P17" s="65"/>
      <c r="Q17" s="65"/>
      <c r="R17" s="65"/>
      <c r="S17" s="9"/>
      <c r="T17" s="9"/>
      <c r="U17" s="9"/>
      <c r="V17" s="9"/>
      <c r="W17" s="93" t="e">
        <f>SUM(W10:W16)</f>
        <v>#DIV/0!</v>
      </c>
      <c r="X17" s="94">
        <f>SUM(X10:X16)</f>
        <v>20</v>
      </c>
      <c r="Y17" s="109"/>
    </row>
    <row r="18" spans="1:26" ht="21.75" customHeight="1" x14ac:dyDescent="0.25">
      <c r="A18" s="9"/>
      <c r="B18" s="327" t="s">
        <v>110</v>
      </c>
      <c r="C18" s="328"/>
      <c r="D18" s="328"/>
      <c r="E18" s="328"/>
      <c r="F18" s="328"/>
      <c r="G18" s="328"/>
      <c r="H18" s="328"/>
      <c r="I18" s="328"/>
      <c r="J18" s="328"/>
      <c r="K18" s="328"/>
      <c r="L18" s="328"/>
      <c r="M18" s="328"/>
      <c r="N18" s="328"/>
      <c r="O18" s="328"/>
      <c r="P18" s="328"/>
      <c r="Q18" s="328"/>
      <c r="R18" s="328"/>
      <c r="S18" s="328"/>
      <c r="T18" s="328"/>
      <c r="U18" s="328"/>
      <c r="V18" s="328"/>
      <c r="W18" s="320" t="s">
        <v>30</v>
      </c>
      <c r="X18" s="320"/>
      <c r="Y18" s="110"/>
    </row>
    <row r="19" spans="1:26" ht="69" customHeight="1" x14ac:dyDescent="0.25">
      <c r="A19" s="9"/>
      <c r="B19" s="324"/>
      <c r="C19" s="325"/>
      <c r="D19" s="325"/>
      <c r="E19" s="325"/>
      <c r="F19" s="325"/>
      <c r="G19" s="325"/>
      <c r="H19" s="325"/>
      <c r="I19" s="325"/>
      <c r="J19" s="325"/>
      <c r="K19" s="325"/>
      <c r="L19" s="325"/>
      <c r="M19" s="325"/>
      <c r="N19" s="325"/>
      <c r="O19" s="325"/>
      <c r="P19" s="325"/>
      <c r="Q19" s="325"/>
      <c r="R19" s="325"/>
      <c r="S19" s="325"/>
      <c r="T19" s="325"/>
      <c r="U19" s="325"/>
      <c r="V19" s="325"/>
      <c r="W19" s="325"/>
      <c r="X19" s="325"/>
      <c r="Y19" s="326"/>
      <c r="Z19" s="8"/>
    </row>
    <row r="20" spans="1:26" ht="7.5" customHeight="1" thickBot="1" x14ac:dyDescent="0.3">
      <c r="A20" s="9"/>
      <c r="B20" s="86"/>
      <c r="C20" s="77"/>
      <c r="D20" s="77"/>
      <c r="E20" s="77"/>
      <c r="F20" s="77"/>
      <c r="G20" s="77"/>
      <c r="H20" s="77"/>
      <c r="I20" s="77"/>
      <c r="J20" s="77"/>
      <c r="K20" s="77"/>
      <c r="L20" s="77"/>
      <c r="M20" s="77"/>
      <c r="N20" s="77"/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87"/>
      <c r="Z20" s="8"/>
    </row>
    <row r="21" spans="1:26" ht="15.6" x14ac:dyDescent="0.25">
      <c r="A21" s="9"/>
      <c r="B21" s="82"/>
      <c r="C21" s="9"/>
      <c r="D21" s="80" t="s">
        <v>122</v>
      </c>
      <c r="E21" s="271" t="s">
        <v>123</v>
      </c>
      <c r="F21" s="272"/>
      <c r="G21" s="272"/>
      <c r="H21" s="272"/>
      <c r="I21" s="272"/>
      <c r="J21" s="272"/>
      <c r="K21" s="272"/>
      <c r="L21" s="272"/>
      <c r="M21" s="272"/>
      <c r="N21" s="272"/>
      <c r="O21" s="273"/>
      <c r="P21" s="77"/>
      <c r="Q21" s="265" t="s">
        <v>124</v>
      </c>
      <c r="R21" s="266"/>
      <c r="S21" s="266"/>
      <c r="T21" s="267"/>
      <c r="U21" s="9"/>
      <c r="V21" s="9"/>
      <c r="W21" s="77"/>
      <c r="X21" s="77"/>
      <c r="Y21" s="87"/>
      <c r="Z21" s="8"/>
    </row>
    <row r="22" spans="1:26" ht="23.25" customHeight="1" thickBot="1" x14ac:dyDescent="0.3">
      <c r="A22" s="9"/>
      <c r="B22" s="82"/>
      <c r="C22" s="9"/>
      <c r="D22" s="78"/>
      <c r="E22" s="274"/>
      <c r="F22" s="275"/>
      <c r="G22" s="275"/>
      <c r="H22" s="275"/>
      <c r="I22" s="275"/>
      <c r="J22" s="275"/>
      <c r="K22" s="275"/>
      <c r="L22" s="275"/>
      <c r="M22" s="275"/>
      <c r="N22" s="275"/>
      <c r="O22" s="276"/>
      <c r="P22" s="77"/>
      <c r="Q22" s="268"/>
      <c r="R22" s="269"/>
      <c r="S22" s="269"/>
      <c r="T22" s="270"/>
      <c r="U22" s="9"/>
      <c r="V22" s="9"/>
      <c r="W22" s="77"/>
      <c r="X22" s="77"/>
      <c r="Y22" s="87"/>
      <c r="Z22" s="8"/>
    </row>
    <row r="23" spans="1:26" ht="23.25" customHeight="1" x14ac:dyDescent="0.25">
      <c r="A23" s="9"/>
      <c r="B23" s="82"/>
      <c r="C23" s="9"/>
      <c r="D23" s="78"/>
      <c r="E23" s="277"/>
      <c r="F23" s="278"/>
      <c r="G23" s="278"/>
      <c r="H23" s="278"/>
      <c r="I23" s="278"/>
      <c r="J23" s="278"/>
      <c r="K23" s="278"/>
      <c r="L23" s="278"/>
      <c r="M23" s="278"/>
      <c r="N23" s="278"/>
      <c r="O23" s="279"/>
      <c r="P23" s="77"/>
      <c r="Q23" s="77"/>
      <c r="R23" s="77"/>
      <c r="S23" s="77"/>
      <c r="T23" s="77"/>
      <c r="U23" s="77"/>
      <c r="V23" s="77"/>
      <c r="W23" s="77"/>
      <c r="X23" s="77"/>
      <c r="Y23" s="87"/>
      <c r="Z23" s="8"/>
    </row>
    <row r="24" spans="1:26" ht="23.25" customHeight="1" thickBot="1" x14ac:dyDescent="0.3">
      <c r="A24" s="9"/>
      <c r="B24" s="82"/>
      <c r="C24" s="9"/>
      <c r="D24" s="79"/>
      <c r="E24" s="262"/>
      <c r="F24" s="263"/>
      <c r="G24" s="263"/>
      <c r="H24" s="263"/>
      <c r="I24" s="263"/>
      <c r="J24" s="263"/>
      <c r="K24" s="263"/>
      <c r="L24" s="263"/>
      <c r="M24" s="263"/>
      <c r="N24" s="263"/>
      <c r="O24" s="264"/>
      <c r="P24" s="9"/>
      <c r="Q24" s="9"/>
      <c r="R24" s="9"/>
      <c r="S24" s="9"/>
      <c r="T24" s="9"/>
      <c r="U24" s="9"/>
      <c r="V24" s="9"/>
      <c r="W24" s="9"/>
      <c r="X24" s="9"/>
      <c r="Y24" s="83"/>
    </row>
    <row r="25" spans="1:26" ht="29.25" customHeight="1" x14ac:dyDescent="0.3">
      <c r="A25" s="81"/>
      <c r="B25" s="259" t="s">
        <v>139</v>
      </c>
      <c r="C25" s="260"/>
      <c r="D25" s="260"/>
      <c r="E25" s="260"/>
      <c r="F25" s="260"/>
      <c r="G25" s="260"/>
      <c r="H25" s="260"/>
      <c r="I25" s="260"/>
      <c r="J25" s="260"/>
      <c r="K25" s="260"/>
      <c r="L25" s="260"/>
      <c r="M25" s="260"/>
      <c r="N25" s="260"/>
      <c r="O25" s="260"/>
      <c r="P25" s="260"/>
      <c r="Q25" s="260"/>
      <c r="R25" s="260"/>
      <c r="S25" s="260"/>
      <c r="T25" s="260"/>
      <c r="U25" s="260"/>
      <c r="V25" s="260"/>
      <c r="W25" s="260"/>
      <c r="X25" s="260"/>
      <c r="Y25" s="261"/>
    </row>
    <row r="26" spans="1:26" x14ac:dyDescent="0.25">
      <c r="A26" s="9"/>
      <c r="B26" s="82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83"/>
    </row>
    <row r="27" spans="1:26" x14ac:dyDescent="0.25">
      <c r="A27" s="9"/>
      <c r="B27" s="82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83"/>
    </row>
    <row r="28" spans="1:26" x14ac:dyDescent="0.25">
      <c r="A28" s="9"/>
      <c r="B28" s="82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83"/>
    </row>
    <row r="29" spans="1:26" x14ac:dyDescent="0.25">
      <c r="A29" s="9"/>
      <c r="B29" s="82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83"/>
    </row>
    <row r="30" spans="1:26" x14ac:dyDescent="0.25">
      <c r="A30" s="9"/>
      <c r="B30" s="82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83"/>
    </row>
    <row r="31" spans="1:26" x14ac:dyDescent="0.25">
      <c r="A31" s="9"/>
      <c r="B31" s="82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83"/>
    </row>
    <row r="32" spans="1:26" x14ac:dyDescent="0.25">
      <c r="A32" s="9"/>
      <c r="B32" s="82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83"/>
    </row>
    <row r="33" spans="1:25" x14ac:dyDescent="0.25">
      <c r="A33" s="9"/>
      <c r="B33" s="82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83"/>
    </row>
    <row r="34" spans="1:25" x14ac:dyDescent="0.25">
      <c r="A34" s="9"/>
      <c r="B34" s="82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83"/>
    </row>
    <row r="35" spans="1:25" x14ac:dyDescent="0.25">
      <c r="A35" s="9"/>
      <c r="B35" s="82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83"/>
    </row>
    <row r="36" spans="1:25" x14ac:dyDescent="0.25">
      <c r="A36" s="9"/>
      <c r="B36" s="82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83"/>
    </row>
    <row r="37" spans="1:25" x14ac:dyDescent="0.25">
      <c r="A37" s="9"/>
      <c r="B37" s="82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83"/>
    </row>
    <row r="38" spans="1:25" x14ac:dyDescent="0.25">
      <c r="A38" s="9"/>
      <c r="B38" s="82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83"/>
    </row>
    <row r="39" spans="1:25" x14ac:dyDescent="0.25">
      <c r="A39" s="9"/>
      <c r="B39" s="82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83"/>
    </row>
    <row r="40" spans="1:25" x14ac:dyDescent="0.25">
      <c r="A40" s="9"/>
      <c r="B40" s="82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83"/>
    </row>
    <row r="41" spans="1:25" x14ac:dyDescent="0.25">
      <c r="A41" s="9"/>
      <c r="B41" s="82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83"/>
    </row>
    <row r="42" spans="1:25" x14ac:dyDescent="0.25">
      <c r="A42" s="9"/>
      <c r="B42" s="82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83"/>
    </row>
    <row r="43" spans="1:25" x14ac:dyDescent="0.25">
      <c r="A43" s="9"/>
      <c r="B43" s="82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83"/>
    </row>
    <row r="44" spans="1:25" x14ac:dyDescent="0.25">
      <c r="A44" s="9"/>
      <c r="B44" s="82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83"/>
    </row>
    <row r="45" spans="1:25" x14ac:dyDescent="0.25">
      <c r="A45" s="9"/>
      <c r="B45" s="82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83"/>
    </row>
    <row r="46" spans="1:25" x14ac:dyDescent="0.25">
      <c r="A46" s="9"/>
      <c r="B46" s="82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83"/>
    </row>
    <row r="47" spans="1:25" x14ac:dyDescent="0.25">
      <c r="A47" s="9"/>
      <c r="B47" s="82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83"/>
    </row>
    <row r="48" spans="1:25" x14ac:dyDescent="0.25">
      <c r="A48" s="9"/>
      <c r="B48" s="82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83"/>
    </row>
    <row r="49" spans="1:25" x14ac:dyDescent="0.25">
      <c r="A49" s="9"/>
      <c r="B49" s="82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83"/>
    </row>
    <row r="50" spans="1:25" x14ac:dyDescent="0.25">
      <c r="A50" s="9"/>
      <c r="B50" s="82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83"/>
    </row>
    <row r="51" spans="1:25" x14ac:dyDescent="0.25">
      <c r="A51" s="9"/>
      <c r="B51" s="82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83"/>
    </row>
    <row r="52" spans="1:25" x14ac:dyDescent="0.25">
      <c r="A52" s="9"/>
      <c r="B52" s="82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83"/>
    </row>
    <row r="53" spans="1:25" x14ac:dyDescent="0.25">
      <c r="A53" s="9"/>
      <c r="B53" s="82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83"/>
    </row>
    <row r="54" spans="1:25" x14ac:dyDescent="0.25">
      <c r="A54" s="9"/>
      <c r="B54" s="82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83"/>
    </row>
    <row r="55" spans="1:25" x14ac:dyDescent="0.25">
      <c r="A55" s="9"/>
      <c r="B55" s="82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83"/>
    </row>
    <row r="56" spans="1:25" x14ac:dyDescent="0.25">
      <c r="A56" s="9"/>
      <c r="B56" s="82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83"/>
    </row>
    <row r="57" spans="1:25" x14ac:dyDescent="0.25">
      <c r="A57" s="9"/>
      <c r="B57" s="82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83"/>
    </row>
    <row r="58" spans="1:25" x14ac:dyDescent="0.25">
      <c r="A58" s="9"/>
      <c r="B58" s="82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83"/>
    </row>
    <row r="59" spans="1:25" x14ac:dyDescent="0.25">
      <c r="A59" s="9"/>
      <c r="B59" s="82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83"/>
    </row>
    <row r="60" spans="1:25" x14ac:dyDescent="0.25">
      <c r="A60" s="9"/>
      <c r="B60" s="82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83"/>
    </row>
    <row r="61" spans="1:25" x14ac:dyDescent="0.25">
      <c r="A61" s="9"/>
      <c r="B61" s="82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83"/>
    </row>
    <row r="62" spans="1:25" x14ac:dyDescent="0.25">
      <c r="A62" s="9"/>
      <c r="B62" s="82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83"/>
    </row>
    <row r="63" spans="1:25" x14ac:dyDescent="0.25">
      <c r="A63" s="9"/>
      <c r="B63" s="82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83"/>
    </row>
    <row r="64" spans="1:25" x14ac:dyDescent="0.25">
      <c r="A64" s="9"/>
      <c r="B64" s="82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83"/>
    </row>
    <row r="65" spans="1:25" x14ac:dyDescent="0.25">
      <c r="A65" s="9"/>
      <c r="B65" s="82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83"/>
    </row>
    <row r="66" spans="1:25" x14ac:dyDescent="0.25">
      <c r="A66" s="9"/>
      <c r="B66" s="82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83"/>
    </row>
    <row r="67" spans="1:25" x14ac:dyDescent="0.25">
      <c r="A67" s="9"/>
      <c r="B67" s="82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83"/>
    </row>
    <row r="68" spans="1:25" x14ac:dyDescent="0.25">
      <c r="A68" s="9"/>
      <c r="B68" s="82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83"/>
    </row>
    <row r="69" spans="1:25" x14ac:dyDescent="0.25">
      <c r="A69" s="9"/>
      <c r="B69" s="82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83"/>
    </row>
    <row r="70" spans="1:25" x14ac:dyDescent="0.25">
      <c r="A70" s="9"/>
      <c r="B70" s="82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83"/>
    </row>
    <row r="71" spans="1:25" x14ac:dyDescent="0.25">
      <c r="A71" s="9"/>
      <c r="B71" s="82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83"/>
    </row>
    <row r="72" spans="1:25" x14ac:dyDescent="0.25">
      <c r="A72" s="9"/>
      <c r="B72" s="82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83"/>
    </row>
    <row r="73" spans="1:25" x14ac:dyDescent="0.25">
      <c r="A73" s="9"/>
      <c r="B73" s="82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83"/>
    </row>
    <row r="74" spans="1:25" x14ac:dyDescent="0.25">
      <c r="A74" s="9"/>
      <c r="B74" s="82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83"/>
    </row>
    <row r="75" spans="1:25" ht="14.4" thickBot="1" x14ac:dyDescent="0.3">
      <c r="A75" s="9"/>
      <c r="B75" s="88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90"/>
    </row>
  </sheetData>
  <sheetProtection sheet="1" objects="1" scenarios="1" selectLockedCells="1"/>
  <mergeCells count="34">
    <mergeCell ref="E6:N6"/>
    <mergeCell ref="B2:Q2"/>
    <mergeCell ref="R2:Y4"/>
    <mergeCell ref="B3:Q3"/>
    <mergeCell ref="B4:Q4"/>
    <mergeCell ref="C5:I5"/>
    <mergeCell ref="AV8:BE8"/>
    <mergeCell ref="C11:D11"/>
    <mergeCell ref="O7:R7"/>
    <mergeCell ref="S7:V7"/>
    <mergeCell ref="C8:D8"/>
    <mergeCell ref="AL8:AO8"/>
    <mergeCell ref="AQ8:AT8"/>
    <mergeCell ref="C9:D9"/>
    <mergeCell ref="C10:D10"/>
    <mergeCell ref="W8:X8"/>
    <mergeCell ref="E8:N8"/>
    <mergeCell ref="AA8:AJ8"/>
    <mergeCell ref="B18:V18"/>
    <mergeCell ref="W18:X18"/>
    <mergeCell ref="C12:D12"/>
    <mergeCell ref="C13:D13"/>
    <mergeCell ref="C14:D14"/>
    <mergeCell ref="C15:D15"/>
    <mergeCell ref="C16:D16"/>
    <mergeCell ref="E17:N17"/>
    <mergeCell ref="B25:Y25"/>
    <mergeCell ref="B19:Y19"/>
    <mergeCell ref="E24:O24"/>
    <mergeCell ref="E21:O21"/>
    <mergeCell ref="Q21:T21"/>
    <mergeCell ref="E22:O22"/>
    <mergeCell ref="Q22:T22"/>
    <mergeCell ref="E23:O23"/>
  </mergeCells>
  <phoneticPr fontId="11" type="noConversion"/>
  <conditionalFormatting sqref="B17">
    <cfRule type="cellIs" dxfId="5" priority="7" operator="notEqual">
      <formula>1</formula>
    </cfRule>
  </conditionalFormatting>
  <conditionalFormatting sqref="E10:R16">
    <cfRule type="containsText" dxfId="4" priority="4" operator="containsText" text="NE">
      <formula>NOT(ISERROR(SEARCH("NE",E10)))</formula>
    </cfRule>
  </conditionalFormatting>
  <conditionalFormatting sqref="Q22">
    <cfRule type="containsText" dxfId="3" priority="2" operator="containsText" text="INCORRECT">
      <formula>NOT(ISERROR(SEARCH("INCORRECT",Q22)))</formula>
    </cfRule>
    <cfRule type="containsText" dxfId="2" priority="3" operator="containsText" text="CORRECT">
      <formula>NOT(ISERROR(SEARCH("CORRECT",Q22)))</formula>
    </cfRule>
  </conditionalFormatting>
  <conditionalFormatting sqref="S10:V16">
    <cfRule type="cellIs" dxfId="1" priority="6" operator="notEqual">
      <formula>0</formula>
    </cfRule>
    <cfRule type="dataBar" priority="25">
      <dataBar>
        <cfvo type="min"/>
        <cfvo type="max"/>
        <color theme="9"/>
      </dataBar>
      <extLst>
        <ext xmlns:x14="http://schemas.microsoft.com/office/spreadsheetml/2009/9/main" uri="{B025F937-C7B1-47D3-B67F-A62EFF666E3E}">
          <x14:id>{A7D759F4-F6CD-4636-8B50-2D9142434639}</x14:id>
        </ext>
      </extLst>
    </cfRule>
  </conditionalFormatting>
  <conditionalFormatting sqref="X17">
    <cfRule type="cellIs" dxfId="0" priority="1" operator="notEqual">
      <formula>20</formula>
    </cfRule>
  </conditionalFormatting>
  <printOptions horizontalCentered="1"/>
  <pageMargins left="0.27559055118110237" right="0.35433070866141736" top="0.27559055118110237" bottom="0.15748031496062992" header="0.23622047244094491" footer="0.19685039370078741"/>
  <pageSetup paperSize="8" scale="62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7D759F4-F6CD-4636-8B50-2D914243463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S10:V16</xm:sqref>
        </x14:conditionalFormatting>
      </x14:conditionalFormattings>
    </ext>
  </extLst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rgb="FF00B0F0"/>
  </sheetPr>
  <dimension ref="B1:G24"/>
  <sheetViews>
    <sheetView showGridLines="0" zoomScaleNormal="100" workbookViewId="0">
      <selection activeCell="F7" sqref="F7"/>
    </sheetView>
  </sheetViews>
  <sheetFormatPr baseColWidth="10" defaultColWidth="11.44140625" defaultRowHeight="14.4" x14ac:dyDescent="0.3"/>
  <cols>
    <col min="1" max="1" width="2.44140625" style="18" customWidth="1"/>
    <col min="2" max="2" width="65.33203125" style="18" customWidth="1"/>
    <col min="3" max="6" width="47.88671875" style="18" customWidth="1"/>
    <col min="7" max="7" width="6.33203125" style="22" customWidth="1"/>
    <col min="8" max="16384" width="11.44140625" style="18"/>
  </cols>
  <sheetData>
    <row r="1" spans="2:7" ht="9" customHeight="1" x14ac:dyDescent="0.3"/>
    <row r="2" spans="2:7" ht="27.75" customHeight="1" x14ac:dyDescent="0.35">
      <c r="B2" s="342" t="s">
        <v>9</v>
      </c>
      <c r="C2" s="342"/>
      <c r="D2" s="342"/>
      <c r="E2" s="342"/>
      <c r="F2" s="342"/>
      <c r="G2" s="33"/>
    </row>
    <row r="3" spans="2:7" ht="25.5" customHeight="1" x14ac:dyDescent="0.3">
      <c r="B3" s="17" t="s">
        <v>5</v>
      </c>
      <c r="C3" s="17">
        <v>0</v>
      </c>
      <c r="D3" s="17">
        <v>1</v>
      </c>
      <c r="E3" s="17">
        <v>2</v>
      </c>
      <c r="F3" s="17">
        <v>3</v>
      </c>
      <c r="G3" s="23"/>
    </row>
    <row r="4" spans="2:7" s="21" customFormat="1" ht="15.6" x14ac:dyDescent="0.3">
      <c r="B4" s="34" t="s">
        <v>13</v>
      </c>
      <c r="C4" s="346"/>
      <c r="D4" s="347"/>
      <c r="E4" s="347"/>
      <c r="F4" s="348"/>
    </row>
    <row r="5" spans="2:7" s="21" customFormat="1" ht="31.2" x14ac:dyDescent="0.3">
      <c r="B5" s="29" t="s">
        <v>42</v>
      </c>
      <c r="C5" s="28" t="s">
        <v>50</v>
      </c>
      <c r="D5" s="26" t="s">
        <v>49</v>
      </c>
      <c r="E5" s="26" t="s">
        <v>55</v>
      </c>
      <c r="F5" s="26" t="s">
        <v>69</v>
      </c>
      <c r="G5" s="24"/>
    </row>
    <row r="6" spans="2:7" s="21" customFormat="1" ht="46.8" x14ac:dyDescent="0.3">
      <c r="B6" s="29" t="s">
        <v>43</v>
      </c>
      <c r="C6" s="28" t="s">
        <v>164</v>
      </c>
      <c r="D6" s="26" t="s">
        <v>70</v>
      </c>
      <c r="E6" s="26" t="s">
        <v>165</v>
      </c>
      <c r="F6" s="26" t="s">
        <v>166</v>
      </c>
      <c r="G6" s="24"/>
    </row>
    <row r="7" spans="2:7" s="21" customFormat="1" ht="62.4" x14ac:dyDescent="0.3">
      <c r="B7" s="29" t="s">
        <v>44</v>
      </c>
      <c r="C7" s="28" t="s">
        <v>51</v>
      </c>
      <c r="D7" s="26" t="s">
        <v>61</v>
      </c>
      <c r="E7" s="26" t="s">
        <v>53</v>
      </c>
      <c r="F7" s="26" t="s">
        <v>54</v>
      </c>
      <c r="G7" s="24"/>
    </row>
    <row r="8" spans="2:7" s="21" customFormat="1" ht="31.2" x14ac:dyDescent="0.3">
      <c r="B8" s="29" t="s">
        <v>45</v>
      </c>
      <c r="C8" s="28" t="s">
        <v>52</v>
      </c>
      <c r="D8" s="26" t="s">
        <v>71</v>
      </c>
      <c r="E8" s="36" t="s">
        <v>72</v>
      </c>
      <c r="F8" s="26" t="s">
        <v>67</v>
      </c>
      <c r="G8" s="24"/>
    </row>
    <row r="9" spans="2:7" s="21" customFormat="1" ht="46.8" x14ac:dyDescent="0.3">
      <c r="B9" s="35" t="s">
        <v>12</v>
      </c>
      <c r="C9" s="30" t="s">
        <v>56</v>
      </c>
      <c r="D9" s="31" t="s">
        <v>57</v>
      </c>
      <c r="E9" s="31" t="s">
        <v>59</v>
      </c>
      <c r="F9" s="31" t="s">
        <v>58</v>
      </c>
      <c r="G9" s="24"/>
    </row>
    <row r="10" spans="2:7" s="21" customFormat="1" ht="31.2" x14ac:dyDescent="0.3">
      <c r="B10" s="35" t="s">
        <v>10</v>
      </c>
      <c r="C10" s="30" t="s">
        <v>56</v>
      </c>
      <c r="D10" s="31" t="s">
        <v>49</v>
      </c>
      <c r="E10" s="31" t="s">
        <v>65</v>
      </c>
      <c r="F10" s="31" t="s">
        <v>64</v>
      </c>
      <c r="G10" s="24"/>
    </row>
    <row r="11" spans="2:7" s="21" customFormat="1" ht="46.8" x14ac:dyDescent="0.3">
      <c r="B11" s="35" t="s">
        <v>11</v>
      </c>
      <c r="C11" s="30" t="s">
        <v>56</v>
      </c>
      <c r="D11" s="31" t="s">
        <v>57</v>
      </c>
      <c r="E11" s="31" t="s">
        <v>60</v>
      </c>
      <c r="F11" s="31" t="s">
        <v>68</v>
      </c>
      <c r="G11" s="24"/>
    </row>
    <row r="12" spans="2:7" ht="31.2" x14ac:dyDescent="0.3">
      <c r="B12" s="34" t="s">
        <v>14</v>
      </c>
      <c r="C12" s="343"/>
      <c r="D12" s="344"/>
      <c r="E12" s="344"/>
      <c r="F12" s="345"/>
      <c r="G12" s="24"/>
    </row>
    <row r="13" spans="2:7" ht="15.6" x14ac:dyDescent="0.3">
      <c r="B13" s="29" t="s">
        <v>46</v>
      </c>
      <c r="C13" s="336" t="s">
        <v>56</v>
      </c>
      <c r="D13" s="339" t="s">
        <v>71</v>
      </c>
      <c r="E13" s="339" t="s">
        <v>72</v>
      </c>
      <c r="F13" s="339" t="s">
        <v>67</v>
      </c>
      <c r="G13" s="24"/>
    </row>
    <row r="14" spans="2:7" ht="15.6" x14ac:dyDescent="0.3">
      <c r="B14" s="29" t="s">
        <v>47</v>
      </c>
      <c r="C14" s="337"/>
      <c r="D14" s="340"/>
      <c r="E14" s="340"/>
      <c r="F14" s="340"/>
      <c r="G14" s="24"/>
    </row>
    <row r="15" spans="2:7" ht="15.6" x14ac:dyDescent="0.3">
      <c r="B15" s="29" t="s">
        <v>48</v>
      </c>
      <c r="C15" s="338"/>
      <c r="D15" s="341"/>
      <c r="E15" s="341"/>
      <c r="F15" s="341"/>
      <c r="G15" s="24"/>
    </row>
    <row r="18" spans="3:6" x14ac:dyDescent="0.3">
      <c r="C18" s="37"/>
      <c r="D18" s="37"/>
      <c r="E18" s="37"/>
      <c r="F18" s="37"/>
    </row>
    <row r="19" spans="3:6" x14ac:dyDescent="0.3">
      <c r="C19" s="37"/>
      <c r="D19" s="37"/>
      <c r="E19" s="37"/>
      <c r="F19" s="37"/>
    </row>
    <row r="20" spans="3:6" ht="15.6" x14ac:dyDescent="0.3">
      <c r="C20" s="37"/>
      <c r="D20" s="38"/>
      <c r="E20" s="37"/>
      <c r="F20" s="37"/>
    </row>
    <row r="21" spans="3:6" ht="15.6" x14ac:dyDescent="0.3">
      <c r="C21" s="37"/>
      <c r="D21" s="37"/>
      <c r="E21" s="38"/>
      <c r="F21" s="37"/>
    </row>
    <row r="22" spans="3:6" x14ac:dyDescent="0.3">
      <c r="C22" s="37"/>
      <c r="D22" s="37"/>
      <c r="E22" s="37"/>
      <c r="F22" s="37"/>
    </row>
    <row r="23" spans="3:6" x14ac:dyDescent="0.3">
      <c r="C23" s="37"/>
      <c r="D23" s="37"/>
      <c r="E23" s="37"/>
      <c r="F23" s="37"/>
    </row>
    <row r="24" spans="3:6" x14ac:dyDescent="0.3">
      <c r="C24" s="37"/>
      <c r="D24" s="37"/>
      <c r="E24" s="37"/>
      <c r="F24" s="37"/>
    </row>
  </sheetData>
  <sheetProtection sheet="1" objects="1" scenarios="1" selectLockedCells="1"/>
  <mergeCells count="7">
    <mergeCell ref="C13:C15"/>
    <mergeCell ref="D13:D15"/>
    <mergeCell ref="E13:E15"/>
    <mergeCell ref="F13:F15"/>
    <mergeCell ref="B2:F2"/>
    <mergeCell ref="C12:F12"/>
    <mergeCell ref="C4:F4"/>
  </mergeCells>
  <pageMargins left="0.7" right="0.7" top="0.75" bottom="0.75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theme="9"/>
  </sheetPr>
  <dimension ref="B1:H13"/>
  <sheetViews>
    <sheetView showGridLines="0" zoomScaleNormal="100" workbookViewId="0">
      <selection activeCell="D12" sqref="D12"/>
    </sheetView>
  </sheetViews>
  <sheetFormatPr baseColWidth="10" defaultColWidth="11.44140625" defaultRowHeight="14.4" x14ac:dyDescent="0.3"/>
  <cols>
    <col min="1" max="1" width="2.44140625" style="18" customWidth="1"/>
    <col min="2" max="2" width="46.88671875" style="18" customWidth="1"/>
    <col min="3" max="6" width="43.5546875" style="18" customWidth="1"/>
    <col min="7" max="7" width="10.109375" style="37" customWidth="1"/>
    <col min="8" max="8" width="11.44140625" style="37"/>
    <col min="9" max="16384" width="11.44140625" style="18"/>
  </cols>
  <sheetData>
    <row r="1" spans="2:7" ht="9" customHeight="1" x14ac:dyDescent="0.3"/>
    <row r="2" spans="2:7" ht="31.5" customHeight="1" x14ac:dyDescent="0.35">
      <c r="B2" s="349" t="s">
        <v>66</v>
      </c>
      <c r="C2" s="349"/>
      <c r="D2" s="349"/>
      <c r="E2" s="349"/>
      <c r="F2" s="349"/>
      <c r="G2" s="33"/>
    </row>
    <row r="3" spans="2:7" ht="25.5" customHeight="1" x14ac:dyDescent="0.3">
      <c r="B3" s="17" t="s">
        <v>5</v>
      </c>
      <c r="C3" s="17">
        <v>0</v>
      </c>
      <c r="D3" s="17">
        <v>1</v>
      </c>
      <c r="E3" s="17">
        <v>2</v>
      </c>
      <c r="F3" s="17">
        <v>3</v>
      </c>
      <c r="G3" s="39"/>
    </row>
    <row r="4" spans="2:7" ht="42.6" customHeight="1" x14ac:dyDescent="0.3">
      <c r="B4" s="34" t="s">
        <v>3</v>
      </c>
      <c r="C4" s="25"/>
      <c r="D4" s="25"/>
      <c r="E4" s="25"/>
      <c r="F4" s="25"/>
      <c r="G4" s="23"/>
    </row>
    <row r="5" spans="2:7" ht="46.8" x14ac:dyDescent="0.3">
      <c r="B5" s="29" t="s">
        <v>35</v>
      </c>
      <c r="C5" s="28" t="s">
        <v>50</v>
      </c>
      <c r="D5" s="26" t="s">
        <v>127</v>
      </c>
      <c r="E5" s="26" t="s">
        <v>128</v>
      </c>
      <c r="F5" s="26" t="s">
        <v>92</v>
      </c>
      <c r="G5" s="24"/>
    </row>
    <row r="6" spans="2:7" ht="62.4" x14ac:dyDescent="0.3">
      <c r="B6" s="29" t="s">
        <v>36</v>
      </c>
      <c r="C6" s="26" t="s">
        <v>126</v>
      </c>
      <c r="D6" s="26" t="s">
        <v>93</v>
      </c>
      <c r="E6" s="26" t="s">
        <v>95</v>
      </c>
      <c r="F6" s="26" t="s">
        <v>94</v>
      </c>
      <c r="G6" s="24"/>
    </row>
    <row r="7" spans="2:7" ht="62.25" customHeight="1" x14ac:dyDescent="0.3">
      <c r="B7" s="29" t="s">
        <v>37</v>
      </c>
      <c r="C7" s="26" t="s">
        <v>88</v>
      </c>
      <c r="D7" s="26" t="s">
        <v>91</v>
      </c>
      <c r="E7" s="26" t="s">
        <v>90</v>
      </c>
      <c r="F7" s="26" t="s">
        <v>89</v>
      </c>
      <c r="G7" s="24"/>
    </row>
    <row r="8" spans="2:7" ht="31.2" x14ac:dyDescent="0.3">
      <c r="B8" s="29" t="s">
        <v>62</v>
      </c>
      <c r="C8" s="26" t="s">
        <v>84</v>
      </c>
      <c r="D8" s="26" t="s">
        <v>85</v>
      </c>
      <c r="E8" s="26" t="s">
        <v>86</v>
      </c>
      <c r="F8" s="26" t="s">
        <v>87</v>
      </c>
      <c r="G8" s="24"/>
    </row>
    <row r="9" spans="2:7" ht="62.4" x14ac:dyDescent="0.3">
      <c r="B9" s="29" t="s">
        <v>63</v>
      </c>
      <c r="C9" s="26" t="s">
        <v>80</v>
      </c>
      <c r="D9" s="26" t="s">
        <v>81</v>
      </c>
      <c r="E9" s="26" t="s">
        <v>82</v>
      </c>
      <c r="F9" s="26" t="s">
        <v>83</v>
      </c>
      <c r="G9" s="24"/>
    </row>
    <row r="10" spans="2:7" ht="31.2" x14ac:dyDescent="0.3">
      <c r="B10" s="29" t="s">
        <v>162</v>
      </c>
      <c r="C10" s="26" t="s">
        <v>76</v>
      </c>
      <c r="D10" s="26" t="s">
        <v>77</v>
      </c>
      <c r="E10" s="26" t="s">
        <v>78</v>
      </c>
      <c r="F10" s="26" t="s">
        <v>79</v>
      </c>
      <c r="G10" s="24"/>
    </row>
    <row r="11" spans="2:7" ht="93.6" x14ac:dyDescent="0.3">
      <c r="B11" s="34" t="s">
        <v>6</v>
      </c>
      <c r="C11" s="27" t="s">
        <v>73</v>
      </c>
      <c r="D11" s="27" t="s">
        <v>163</v>
      </c>
      <c r="E11" s="27" t="s">
        <v>74</v>
      </c>
      <c r="F11" s="27" t="s">
        <v>75</v>
      </c>
      <c r="G11" s="24"/>
    </row>
    <row r="12" spans="2:7" ht="34.5" customHeight="1" x14ac:dyDescent="0.3">
      <c r="B12" s="32"/>
    </row>
    <row r="13" spans="2:7" ht="15.6" x14ac:dyDescent="0.3">
      <c r="C13" s="38"/>
      <c r="D13" s="38"/>
      <c r="E13" s="38"/>
      <c r="F13" s="38"/>
    </row>
  </sheetData>
  <sheetProtection sheet="1" objects="1" scenarios="1" selectLockedCells="1"/>
  <mergeCells count="1">
    <mergeCell ref="B2:F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F0"/>
    <pageSetUpPr fitToPage="1"/>
  </sheetPr>
  <dimension ref="B1:R32"/>
  <sheetViews>
    <sheetView zoomScale="55" zoomScaleNormal="55" workbookViewId="0">
      <selection activeCell="E14" sqref="E14"/>
    </sheetView>
  </sheetViews>
  <sheetFormatPr baseColWidth="10" defaultColWidth="11.44140625" defaultRowHeight="13.8" x14ac:dyDescent="0.25"/>
  <cols>
    <col min="1" max="1" width="1.88671875" style="41" customWidth="1"/>
    <col min="2" max="2" width="26.109375" style="41" customWidth="1"/>
    <col min="3" max="3" width="37" style="41" customWidth="1"/>
    <col min="4" max="4" width="16.109375" style="41" customWidth="1"/>
    <col min="5" max="8" width="34.109375" style="41" customWidth="1"/>
    <col min="9" max="9" width="7.5546875" style="41" customWidth="1"/>
    <col min="10" max="10" width="73.33203125" style="41" customWidth="1"/>
    <col min="11" max="11" width="5.109375" style="41" customWidth="1"/>
    <col min="12" max="16" width="2.33203125" style="41" hidden="1" customWidth="1"/>
    <col min="17" max="17" width="3.6640625" style="41" hidden="1" customWidth="1"/>
    <col min="18" max="18" width="4.44140625" style="41" hidden="1" customWidth="1"/>
    <col min="19" max="16384" width="11.44140625" style="41"/>
  </cols>
  <sheetData>
    <row r="1" spans="2:18" ht="6" customHeight="1" thickBot="1" x14ac:dyDescent="0.3"/>
    <row r="2" spans="2:18" ht="55.5" customHeight="1" x14ac:dyDescent="0.25">
      <c r="B2" s="225" t="s">
        <v>160</v>
      </c>
      <c r="C2" s="226"/>
      <c r="D2" s="226"/>
      <c r="E2" s="226"/>
      <c r="F2" s="226"/>
      <c r="G2" s="226"/>
      <c r="H2" s="227"/>
      <c r="I2" s="196" t="str">
        <f>'C14_A1'!I2</f>
        <v>SESSION 2028</v>
      </c>
      <c r="J2" s="197"/>
    </row>
    <row r="3" spans="2:18" ht="25.5" customHeight="1" x14ac:dyDescent="0.25">
      <c r="B3" s="228" t="s">
        <v>9</v>
      </c>
      <c r="C3" s="229"/>
      <c r="D3" s="229"/>
      <c r="E3" s="229"/>
      <c r="F3" s="229"/>
      <c r="G3" s="229"/>
      <c r="H3" s="230"/>
      <c r="I3" s="198"/>
      <c r="J3" s="199"/>
    </row>
    <row r="4" spans="2:18" ht="25.5" customHeight="1" thickBot="1" x14ac:dyDescent="0.3">
      <c r="B4" s="231" t="s">
        <v>15</v>
      </c>
      <c r="C4" s="232"/>
      <c r="D4" s="232"/>
      <c r="E4" s="232"/>
      <c r="F4" s="232"/>
      <c r="G4" s="232"/>
      <c r="H4" s="233"/>
      <c r="I4" s="200"/>
      <c r="J4" s="201"/>
    </row>
    <row r="5" spans="2:18" ht="27.75" customHeight="1" thickBot="1" x14ac:dyDescent="0.3">
      <c r="B5" s="166" t="s">
        <v>97</v>
      </c>
      <c r="C5" s="202"/>
      <c r="D5" s="203"/>
      <c r="E5" s="166" t="s">
        <v>97</v>
      </c>
      <c r="F5" s="202"/>
      <c r="G5" s="203"/>
      <c r="H5" s="166" t="s">
        <v>97</v>
      </c>
      <c r="I5" s="202"/>
      <c r="J5" s="203"/>
    </row>
    <row r="6" spans="2:18" ht="42.75" customHeight="1" thickBot="1" x14ac:dyDescent="0.3">
      <c r="B6" s="67" t="s">
        <v>8</v>
      </c>
      <c r="C6" s="350"/>
      <c r="D6" s="350"/>
      <c r="E6" s="350"/>
      <c r="F6" s="350"/>
      <c r="G6" s="350"/>
      <c r="H6" s="350"/>
      <c r="I6" s="350"/>
      <c r="J6" s="351"/>
    </row>
    <row r="7" spans="2:18" ht="35.4" thickBot="1" x14ac:dyDescent="0.35">
      <c r="B7" s="66" t="s">
        <v>113</v>
      </c>
      <c r="C7" s="75" t="str">
        <f>'C14_A1'!C7</f>
        <v>DUPONT Candide</v>
      </c>
      <c r="D7" s="208" t="s">
        <v>114</v>
      </c>
      <c r="E7" s="209"/>
      <c r="F7" s="205" t="s">
        <v>116</v>
      </c>
      <c r="G7" s="206"/>
      <c r="H7" s="206"/>
      <c r="I7" s="206"/>
      <c r="J7" s="207"/>
    </row>
    <row r="8" spans="2:18" ht="23.25" customHeight="1" x14ac:dyDescent="0.25">
      <c r="B8" s="167" t="s">
        <v>4</v>
      </c>
      <c r="C8" s="168" t="str">
        <f>'C14_A1'!C8</f>
        <v>Lycée LIVET</v>
      </c>
      <c r="D8" s="169" t="s">
        <v>107</v>
      </c>
      <c r="E8" s="170" t="s">
        <v>115</v>
      </c>
      <c r="F8" s="212"/>
      <c r="G8" s="213"/>
      <c r="H8" s="213"/>
      <c r="I8" s="213"/>
      <c r="J8" s="214"/>
    </row>
    <row r="9" spans="2:18" ht="23.25" customHeight="1" x14ac:dyDescent="0.25">
      <c r="B9" s="167" t="s">
        <v>2</v>
      </c>
      <c r="C9" s="160"/>
      <c r="D9" s="161"/>
      <c r="E9" s="162"/>
      <c r="F9" s="215"/>
      <c r="G9" s="216"/>
      <c r="H9" s="216"/>
      <c r="I9" s="216"/>
      <c r="J9" s="217"/>
    </row>
    <row r="10" spans="2:18" ht="23.25" customHeight="1" x14ac:dyDescent="0.25">
      <c r="B10" s="167" t="s">
        <v>1</v>
      </c>
      <c r="C10" s="160"/>
      <c r="D10" s="161"/>
      <c r="E10" s="162"/>
      <c r="F10" s="215"/>
      <c r="G10" s="216"/>
      <c r="H10" s="216"/>
      <c r="I10" s="216"/>
      <c r="J10" s="217"/>
      <c r="K10" s="42"/>
    </row>
    <row r="11" spans="2:18" ht="23.25" customHeight="1" thickBot="1" x14ac:dyDescent="0.3">
      <c r="B11" s="171" t="s">
        <v>0</v>
      </c>
      <c r="C11" s="163"/>
      <c r="D11" s="164"/>
      <c r="E11" s="165"/>
      <c r="F11" s="218"/>
      <c r="G11" s="219"/>
      <c r="H11" s="219"/>
      <c r="I11" s="219"/>
      <c r="J11" s="220"/>
    </row>
    <row r="12" spans="2:18" ht="24.75" customHeight="1" thickBot="1" x14ac:dyDescent="0.3">
      <c r="B12" s="234" t="s">
        <v>5</v>
      </c>
      <c r="C12" s="235"/>
      <c r="D12" s="137" t="s">
        <v>108</v>
      </c>
      <c r="E12" s="138">
        <v>0</v>
      </c>
      <c r="F12" s="139">
        <v>1</v>
      </c>
      <c r="G12" s="139">
        <v>2</v>
      </c>
      <c r="H12" s="140">
        <v>3</v>
      </c>
      <c r="I12" s="238"/>
      <c r="J12" s="210" t="s">
        <v>140</v>
      </c>
    </row>
    <row r="13" spans="2:18" ht="48" customHeight="1" thickBot="1" x14ac:dyDescent="0.3">
      <c r="B13" s="236" t="s">
        <v>13</v>
      </c>
      <c r="C13" s="237"/>
      <c r="D13" s="159"/>
      <c r="E13" s="58"/>
      <c r="F13" s="58"/>
      <c r="G13" s="58"/>
      <c r="H13" s="59"/>
      <c r="I13" s="239"/>
      <c r="J13" s="211"/>
      <c r="L13" s="240" t="s">
        <v>27</v>
      </c>
      <c r="M13" s="240"/>
      <c r="N13" s="240"/>
      <c r="O13" s="240"/>
      <c r="P13" s="240"/>
      <c r="Q13" s="240"/>
      <c r="R13" s="61" t="s">
        <v>111</v>
      </c>
    </row>
    <row r="14" spans="2:18" ht="48" customHeight="1" x14ac:dyDescent="0.25">
      <c r="B14" s="243" t="s">
        <v>99</v>
      </c>
      <c r="C14" s="244"/>
      <c r="D14" s="221" t="s">
        <v>109</v>
      </c>
      <c r="E14" s="141"/>
      <c r="F14" s="142"/>
      <c r="G14" s="142"/>
      <c r="H14" s="124"/>
      <c r="I14" s="70" t="str">
        <f>IF(R14="PB","◄","")</f>
        <v>◄</v>
      </c>
      <c r="J14" s="352"/>
      <c r="L14" s="43" t="str">
        <f>IF(E14&lt;&gt;"",0,"")</f>
        <v/>
      </c>
      <c r="M14" s="44" t="str">
        <f>IF(F14&lt;&gt;"",1,"")</f>
        <v/>
      </c>
      <c r="N14" s="44" t="str">
        <f>IF(G14&lt;&gt;"",2,"")</f>
        <v/>
      </c>
      <c r="O14" s="44" t="str">
        <f>IF(H14&lt;&gt;"",3,"")</f>
        <v/>
      </c>
      <c r="P14" s="44" t="str">
        <f>IF(AND(L14="",M14="",N14="",O14=""),"",SUM(L14:O14))</f>
        <v/>
      </c>
      <c r="Q14" s="45" t="str">
        <f>IF(P14="","",P14)</f>
        <v/>
      </c>
      <c r="R14" s="193" t="str">
        <f>IF(D14="OUI",IF(COUNTBLANK(E14:H14)=3,1,"PB"),IF(D14="NON",IF(COUNTBLANK(E14:H14)=4,0,"PB")))</f>
        <v>PB</v>
      </c>
    </row>
    <row r="15" spans="2:18" ht="45.6" thickBot="1" x14ac:dyDescent="0.3">
      <c r="B15" s="245"/>
      <c r="C15" s="246"/>
      <c r="D15" s="222"/>
      <c r="E15" s="172" t="str">
        <f>'C14 Descripteurs'!C5</f>
        <v>Aucune compréhension du contexte de la mission</v>
      </c>
      <c r="F15" s="173" t="str">
        <f>'C14 Descripteurs'!D5</f>
        <v>Contexte de la mission analysé, objectif défini</v>
      </c>
      <c r="G15" s="173" t="str">
        <f>'C14 Descripteurs'!E5</f>
        <v>Mode opératoire défini, matériels identifés, choisis et adaptés à la mission</v>
      </c>
      <c r="H15" s="174" t="str">
        <f>'C14 Descripteurs'!F5</f>
        <v>Types de données d'implantation définies en fonction du mode opératoire</v>
      </c>
      <c r="I15" s="71"/>
      <c r="J15" s="353"/>
      <c r="L15" s="43"/>
      <c r="M15" s="44"/>
      <c r="N15" s="44"/>
      <c r="O15" s="44"/>
      <c r="P15" s="44"/>
      <c r="Q15" s="45"/>
      <c r="R15" s="193"/>
    </row>
    <row r="16" spans="2:18" ht="48" customHeight="1" x14ac:dyDescent="0.25">
      <c r="B16" s="247" t="s">
        <v>100</v>
      </c>
      <c r="C16" s="248"/>
      <c r="D16" s="221" t="s">
        <v>109</v>
      </c>
      <c r="E16" s="141"/>
      <c r="F16" s="143"/>
      <c r="G16" s="143"/>
      <c r="H16" s="144"/>
      <c r="I16" s="70" t="str">
        <f>IF(R16="PB","◄","")</f>
        <v>◄</v>
      </c>
      <c r="J16" s="352"/>
      <c r="L16" s="43" t="str">
        <f>IF(E16&lt;&gt;"",0,"")</f>
        <v/>
      </c>
      <c r="M16" s="44" t="str">
        <f>IF(F16&lt;&gt;"",1,"")</f>
        <v/>
      </c>
      <c r="N16" s="44" t="str">
        <f>IF(G16&lt;&gt;"",2,"")</f>
        <v/>
      </c>
      <c r="O16" s="44" t="str">
        <f t="shared" ref="O16:O20" si="0">IF(H16&lt;&gt;"",3,"")</f>
        <v/>
      </c>
      <c r="P16" s="44" t="str">
        <f t="shared" ref="P16:P20" si="1">IF(AND(L16="",M16="",N16="",O16=""),"",SUM(L16:O16))</f>
        <v/>
      </c>
      <c r="Q16" s="45" t="str">
        <f t="shared" ref="Q16:Q31" si="2">IF(P16="","",P16)</f>
        <v/>
      </c>
      <c r="R16" s="193" t="str">
        <f>IF(D16="OUI",IF(COUNTBLANK(E16:H16)=3,1,"PB"),IF(D16="NON",IF(COUNTBLANK(E16:H16)=4,0,"PB")))</f>
        <v>PB</v>
      </c>
    </row>
    <row r="17" spans="2:18" ht="60.6" thickBot="1" x14ac:dyDescent="0.3">
      <c r="B17" s="243"/>
      <c r="C17" s="244"/>
      <c r="D17" s="222"/>
      <c r="E17" s="175" t="str">
        <f>'C14 Descripteurs'!C6</f>
        <v>Aucune analyse des documents supports, aucune donnée d'implantation déterminée</v>
      </c>
      <c r="F17" s="176" t="str">
        <f>'C14 Descripteurs'!D6</f>
        <v>Documents supports analysés (lecture de plans, maquette…) en vue de la détermination des données mais non exploités</v>
      </c>
      <c r="G17" s="176" t="str">
        <f>'C14 Descripteurs'!E6</f>
        <v>Documents supports exploités et données d'implantion et de contrôle partiellement justes</v>
      </c>
      <c r="H17" s="177" t="str">
        <f>'C14 Descripteurs'!F6</f>
        <v>Documents supports exploités, données d'implantion et de contrôle justes</v>
      </c>
      <c r="I17" s="71"/>
      <c r="J17" s="353"/>
      <c r="L17" s="43"/>
      <c r="M17" s="44"/>
      <c r="N17" s="44"/>
      <c r="O17" s="44"/>
      <c r="P17" s="44"/>
      <c r="Q17" s="45"/>
      <c r="R17" s="193"/>
    </row>
    <row r="18" spans="2:18" ht="48" customHeight="1" x14ac:dyDescent="0.25">
      <c r="B18" s="247" t="s">
        <v>101</v>
      </c>
      <c r="C18" s="248"/>
      <c r="D18" s="221" t="s">
        <v>109</v>
      </c>
      <c r="E18" s="141"/>
      <c r="F18" s="143"/>
      <c r="G18" s="143"/>
      <c r="H18" s="144"/>
      <c r="I18" s="70" t="str">
        <f>IF(R18="PB","◄","")</f>
        <v>◄</v>
      </c>
      <c r="J18" s="352"/>
      <c r="L18" s="43" t="str">
        <f>IF(E18&lt;&gt;"",0,"")</f>
        <v/>
      </c>
      <c r="M18" s="44" t="str">
        <f>IF(F18&lt;&gt;"",1,"")</f>
        <v/>
      </c>
      <c r="N18" s="44" t="str">
        <f>IF(G18&lt;&gt;"",2,"")</f>
        <v/>
      </c>
      <c r="O18" s="44" t="str">
        <f t="shared" si="0"/>
        <v/>
      </c>
      <c r="P18" s="44" t="str">
        <f t="shared" si="1"/>
        <v/>
      </c>
      <c r="Q18" s="45" t="str">
        <f t="shared" si="2"/>
        <v/>
      </c>
      <c r="R18" s="193" t="str">
        <f t="shared" ref="R18" si="3">IF(D18="OUI",IF(COUNTBLANK(E18:H18)=3,1,"PB"),IF(D18="NON",IF(COUNTBLANK(E18:H18)=4,0,"PB")))</f>
        <v>PB</v>
      </c>
    </row>
    <row r="19" spans="2:18" ht="75.599999999999994" thickBot="1" x14ac:dyDescent="0.3">
      <c r="B19" s="245"/>
      <c r="C19" s="246"/>
      <c r="D19" s="222"/>
      <c r="E19" s="172" t="str">
        <f>'C14 Descripteurs'!C7</f>
        <v>Aucune implantation réalisée</v>
      </c>
      <c r="F19" s="173" t="str">
        <f>'C14 Descripteurs'!D7</f>
        <v>Matériels de mesures correctement positionnés et régulièrement contrôlés</v>
      </c>
      <c r="G19" s="173" t="str">
        <f>'C14 Descripteurs'!E7</f>
        <v>Données d'implantation exploitées correctement et mesures correctement réalisées, mais implantation partielle ou partiellement incorrecte</v>
      </c>
      <c r="H19" s="174" t="str">
        <f>'C14 Descripteurs'!F7</f>
        <v>Implantation réalisée dans les règles</v>
      </c>
      <c r="I19" s="71"/>
      <c r="J19" s="353"/>
      <c r="L19" s="43"/>
      <c r="M19" s="44"/>
      <c r="N19" s="44"/>
      <c r="O19" s="44"/>
      <c r="P19" s="44"/>
      <c r="Q19" s="45"/>
      <c r="R19" s="193"/>
    </row>
    <row r="20" spans="2:18" ht="48" customHeight="1" x14ac:dyDescent="0.25">
      <c r="B20" s="247" t="s">
        <v>102</v>
      </c>
      <c r="C20" s="248"/>
      <c r="D20" s="221" t="s">
        <v>109</v>
      </c>
      <c r="E20" s="141"/>
      <c r="F20" s="143"/>
      <c r="G20" s="143"/>
      <c r="H20" s="144"/>
      <c r="I20" s="70" t="str">
        <f>IF(R20="PB","◄","")</f>
        <v>◄</v>
      </c>
      <c r="J20" s="352"/>
      <c r="L20" s="43" t="str">
        <f>IF(E20&lt;&gt;"",0,"")</f>
        <v/>
      </c>
      <c r="M20" s="44" t="str">
        <f>IF(F20&lt;&gt;"",1,"")</f>
        <v/>
      </c>
      <c r="N20" s="44" t="str">
        <f>IF(G20&lt;&gt;"",2,"")</f>
        <v/>
      </c>
      <c r="O20" s="44" t="str">
        <f t="shared" si="0"/>
        <v/>
      </c>
      <c r="P20" s="44" t="str">
        <f t="shared" si="1"/>
        <v/>
      </c>
      <c r="Q20" s="45" t="str">
        <f t="shared" si="2"/>
        <v/>
      </c>
      <c r="R20" s="193" t="str">
        <f t="shared" ref="R20" si="4">IF(D20="OUI",IF(COUNTBLANK(E20:H20)=3,1,"PB"),IF(D20="NON",IF(COUNTBLANK(E20:H20)=4,0,"PB")))</f>
        <v>PB</v>
      </c>
    </row>
    <row r="21" spans="2:18" ht="45.6" thickBot="1" x14ac:dyDescent="0.3">
      <c r="B21" s="245"/>
      <c r="C21" s="246"/>
      <c r="D21" s="222"/>
      <c r="E21" s="172" t="str">
        <f>'C14 Descripteurs'!C8</f>
        <v>Aucune implantation contrôlée</v>
      </c>
      <c r="F21" s="173" t="str">
        <f>'C14 Descripteurs'!D8</f>
        <v>Protocole de contrôle défini</v>
      </c>
      <c r="G21" s="173" t="str">
        <f>'C14 Descripteurs'!E8</f>
        <v>Mesures de contrôles réalisées</v>
      </c>
      <c r="H21" s="174" t="str">
        <f>'C14 Descripteurs'!F8</f>
        <v>Écarts analysés et conclusion effectuée, actions correctives proposées le cas échéant</v>
      </c>
      <c r="I21" s="71"/>
      <c r="J21" s="353"/>
      <c r="L21" s="43"/>
      <c r="M21" s="44"/>
      <c r="N21" s="44"/>
      <c r="O21" s="44"/>
      <c r="P21" s="44"/>
      <c r="Q21" s="45"/>
      <c r="R21" s="193"/>
    </row>
    <row r="22" spans="2:18" ht="48" customHeight="1" x14ac:dyDescent="0.25">
      <c r="B22" s="249" t="s">
        <v>12</v>
      </c>
      <c r="C22" s="250"/>
      <c r="D22" s="221" t="s">
        <v>109</v>
      </c>
      <c r="E22" s="141"/>
      <c r="F22" s="143"/>
      <c r="G22" s="143"/>
      <c r="H22" s="144"/>
      <c r="I22" s="70" t="str">
        <f>IF(R22="PB","◄","")</f>
        <v>◄</v>
      </c>
      <c r="J22" s="352"/>
      <c r="L22" s="43" t="str">
        <f>IF(E22&lt;&gt;"",0,"")</f>
        <v/>
      </c>
      <c r="M22" s="44" t="str">
        <f>IF(F22&lt;&gt;"",1,"")</f>
        <v/>
      </c>
      <c r="N22" s="44" t="str">
        <f>IF(G22&lt;&gt;"",2,"")</f>
        <v/>
      </c>
      <c r="O22" s="44" t="str">
        <f t="shared" ref="O22:O31" si="5">IF(H22&lt;&gt;"",3,"")</f>
        <v/>
      </c>
      <c r="P22" s="44" t="str">
        <f t="shared" ref="P22:P31" si="6">IF(AND(L22="",M22="",N22="",O22=""),"",SUM(L22:O22))</f>
        <v/>
      </c>
      <c r="Q22" s="45" t="str">
        <f t="shared" si="2"/>
        <v/>
      </c>
      <c r="R22" s="193" t="str">
        <f t="shared" ref="R22" si="7">IF(D22="OUI",IF(COUNTBLANK(E22:H22)=3,1,"PB"),IF(D22="NON",IF(COUNTBLANK(E22:H22)=4,0,"PB")))</f>
        <v>PB</v>
      </c>
    </row>
    <row r="23" spans="2:18" ht="60.6" thickBot="1" x14ac:dyDescent="0.3">
      <c r="B23" s="251"/>
      <c r="C23" s="252"/>
      <c r="D23" s="222"/>
      <c r="E23" s="172" t="str">
        <f>'C14 Descripteurs'!C9</f>
        <v>Aucune compréhension du contexte ni de la mission</v>
      </c>
      <c r="F23" s="173" t="str">
        <f>'C14 Descripteurs'!D9</f>
        <v>Contexte de la mission analysé, objectif défini, résultat attendu identifié</v>
      </c>
      <c r="G23" s="173" t="str">
        <f>'C14 Descripteurs'!E9</f>
        <v>Protocole de positionnement du trait de niveau choisi et réalisé, matériels de mesure correctement utilisés</v>
      </c>
      <c r="H23" s="174" t="str">
        <f>'C14 Descripteurs'!F9</f>
        <v>Contrôle du positionnement réalisé, écarts analysés en fonction des tolérances</v>
      </c>
      <c r="I23" s="71"/>
      <c r="J23" s="353"/>
      <c r="L23" s="43"/>
      <c r="M23" s="44"/>
      <c r="N23" s="44"/>
      <c r="O23" s="44"/>
      <c r="P23" s="44"/>
      <c r="Q23" s="45"/>
      <c r="R23" s="193"/>
    </row>
    <row r="24" spans="2:18" ht="48" customHeight="1" x14ac:dyDescent="0.25">
      <c r="B24" s="249" t="s">
        <v>10</v>
      </c>
      <c r="C24" s="250"/>
      <c r="D24" s="221" t="s">
        <v>109</v>
      </c>
      <c r="E24" s="141"/>
      <c r="F24" s="143"/>
      <c r="G24" s="143"/>
      <c r="H24" s="144"/>
      <c r="I24" s="70" t="str">
        <f>IF(R24="PB","◄","")</f>
        <v>◄</v>
      </c>
      <c r="J24" s="352"/>
      <c r="L24" s="43" t="str">
        <f>IF(E24&lt;&gt;"",0,"")</f>
        <v/>
      </c>
      <c r="M24" s="44" t="str">
        <f>IF(F24&lt;&gt;"",1,"")</f>
        <v/>
      </c>
      <c r="N24" s="44" t="str">
        <f>IF(G24&lt;&gt;"",2,"")</f>
        <v/>
      </c>
      <c r="O24" s="44" t="str">
        <f t="shared" si="5"/>
        <v/>
      </c>
      <c r="P24" s="44" t="str">
        <f t="shared" si="6"/>
        <v/>
      </c>
      <c r="Q24" s="45" t="str">
        <f t="shared" si="2"/>
        <v/>
      </c>
      <c r="R24" s="193" t="str">
        <f t="shared" ref="R24" si="8">IF(D24="OUI",IF(COUNTBLANK(E24:H24)=3,1,"PB"),IF(D24="NON",IF(COUNTBLANK(E24:H24)=4,0,"PB")))</f>
        <v>PB</v>
      </c>
    </row>
    <row r="25" spans="2:18" ht="45.6" thickBot="1" x14ac:dyDescent="0.3">
      <c r="B25" s="251"/>
      <c r="C25" s="252"/>
      <c r="D25" s="222"/>
      <c r="E25" s="172" t="str">
        <f>'C14 Descripteurs'!C10</f>
        <v>Aucune compréhension du contexte ni de la mission</v>
      </c>
      <c r="F25" s="173" t="str">
        <f>'C14 Descripteurs'!D10</f>
        <v>Contexte de la mission analysé, objectif défini</v>
      </c>
      <c r="G25" s="173" t="str">
        <f>'C14 Descripteurs'!E10</f>
        <v>Protocole de validation défini, mesures de vérifications effectuées, sans validation</v>
      </c>
      <c r="H25" s="174" t="str">
        <f>'C14 Descripteurs'!F10</f>
        <v>Interfaces validées en fonction des tolérances</v>
      </c>
      <c r="I25" s="71"/>
      <c r="J25" s="353"/>
      <c r="L25" s="43"/>
      <c r="M25" s="44"/>
      <c r="N25" s="44"/>
      <c r="O25" s="44"/>
      <c r="P25" s="44"/>
      <c r="Q25" s="45"/>
      <c r="R25" s="193"/>
    </row>
    <row r="26" spans="2:18" ht="48" customHeight="1" x14ac:dyDescent="0.25">
      <c r="B26" s="249" t="s">
        <v>11</v>
      </c>
      <c r="C26" s="250"/>
      <c r="D26" s="221" t="s">
        <v>109</v>
      </c>
      <c r="E26" s="141"/>
      <c r="F26" s="143"/>
      <c r="G26" s="143"/>
      <c r="H26" s="144"/>
      <c r="I26" s="70" t="str">
        <f>IF(R26="PB","◄","")</f>
        <v>◄</v>
      </c>
      <c r="J26" s="352"/>
      <c r="L26" s="43" t="str">
        <f>IF(E26&lt;&gt;"",0,"")</f>
        <v/>
      </c>
      <c r="M26" s="44" t="str">
        <f>IF(F26&lt;&gt;"",1,"")</f>
        <v/>
      </c>
      <c r="N26" s="44" t="str">
        <f>IF(G26&lt;&gt;"",2,"")</f>
        <v/>
      </c>
      <c r="O26" s="44" t="str">
        <f t="shared" si="5"/>
        <v/>
      </c>
      <c r="P26" s="44" t="str">
        <f t="shared" si="6"/>
        <v/>
      </c>
      <c r="Q26" s="45" t="str">
        <f t="shared" si="2"/>
        <v/>
      </c>
      <c r="R26" s="193" t="str">
        <f>IF(D26="OUI",IF(COUNTBLANK(E26:H26)=3,1,"PB"),IF(D26="NON",IF(COUNTBLANK(E26:H26)=4,0,"PB")))</f>
        <v>PB</v>
      </c>
    </row>
    <row r="27" spans="2:18" ht="80.099999999999994" customHeight="1" thickBot="1" x14ac:dyDescent="0.3">
      <c r="B27" s="251"/>
      <c r="C27" s="252"/>
      <c r="D27" s="222"/>
      <c r="E27" s="172" t="str">
        <f>'C14 Descripteurs'!C11</f>
        <v>Aucune compréhension du contexte ni de la mission</v>
      </c>
      <c r="F27" s="173" t="str">
        <f>'C14 Descripteurs'!D11</f>
        <v>Contexte de la mission analysé, objectif défini, résultat attendu identifié</v>
      </c>
      <c r="G27" s="173" t="str">
        <f>'C14 Descripteurs'!E11</f>
        <v>Protocole de traçage choisi et réalisé, matériels de mesure correctement utilisés</v>
      </c>
      <c r="H27" s="174" t="str">
        <f>'C14 Descripteurs'!F11</f>
        <v>Contrôle des traçages réalisés, écarts analysés en fonction des tolérances, actions correctives proposées le cas échéant</v>
      </c>
      <c r="I27" s="71"/>
      <c r="J27" s="353"/>
      <c r="L27" s="43"/>
      <c r="M27" s="44"/>
      <c r="N27" s="44"/>
      <c r="O27" s="44"/>
      <c r="P27" s="44"/>
      <c r="Q27" s="45"/>
      <c r="R27" s="193"/>
    </row>
    <row r="28" spans="2:18" ht="45" x14ac:dyDescent="0.25">
      <c r="B28" s="241" t="s">
        <v>14</v>
      </c>
      <c r="C28" s="242"/>
      <c r="D28" s="60"/>
      <c r="E28" s="178" t="str">
        <f>'C14 Descripteurs'!C13</f>
        <v>Aucune compréhension du contexte ni de la mission</v>
      </c>
      <c r="F28" s="179" t="str">
        <f>'C14 Descripteurs'!D13</f>
        <v>Protocole de contrôle défini</v>
      </c>
      <c r="G28" s="179" t="str">
        <f>'C14 Descripteurs'!E13</f>
        <v>Mesures de contrôles réalisées</v>
      </c>
      <c r="H28" s="180" t="str">
        <f>'C14 Descripteurs'!F13</f>
        <v>Écarts analysés et conclusion effectuée, actions correctives proposées le cas échéant</v>
      </c>
      <c r="I28" s="64"/>
      <c r="J28" s="354"/>
      <c r="L28" s="43"/>
      <c r="M28" s="44"/>
      <c r="N28" s="44"/>
      <c r="O28" s="44"/>
      <c r="P28" s="44"/>
      <c r="Q28" s="45"/>
      <c r="R28" s="63"/>
    </row>
    <row r="29" spans="2:18" ht="48" customHeight="1" x14ac:dyDescent="0.25">
      <c r="B29" s="194" t="s">
        <v>103</v>
      </c>
      <c r="C29" s="195"/>
      <c r="D29" s="68" t="s">
        <v>109</v>
      </c>
      <c r="E29" s="145"/>
      <c r="F29" s="146"/>
      <c r="G29" s="146"/>
      <c r="H29" s="147"/>
      <c r="I29" s="72" t="str">
        <f>IF(R29="PB","◄","")</f>
        <v>◄</v>
      </c>
      <c r="J29" s="355"/>
      <c r="L29" s="43" t="str">
        <f>IF(E29&lt;&gt;"",0,"")</f>
        <v/>
      </c>
      <c r="M29" s="44" t="str">
        <f>IF(F29&lt;&gt;"",1,"")</f>
        <v/>
      </c>
      <c r="N29" s="44" t="str">
        <f>IF(G29&lt;&gt;"",2,"")</f>
        <v/>
      </c>
      <c r="O29" s="44" t="str">
        <f t="shared" si="5"/>
        <v/>
      </c>
      <c r="P29" s="44" t="str">
        <f t="shared" si="6"/>
        <v/>
      </c>
      <c r="Q29" s="45" t="str">
        <f t="shared" si="2"/>
        <v/>
      </c>
      <c r="R29" s="62" t="str">
        <f>IF(D29="OUI",IF(COUNTBLANK(E29:H29)=3,1,"PB"),IF(D29="NON",IF(COUNTBLANK(E29:H29)=4,0,"PB")))</f>
        <v>PB</v>
      </c>
    </row>
    <row r="30" spans="2:18" ht="48" customHeight="1" x14ac:dyDescent="0.25">
      <c r="B30" s="194" t="s">
        <v>104</v>
      </c>
      <c r="C30" s="195"/>
      <c r="D30" s="68" t="s">
        <v>109</v>
      </c>
      <c r="E30" s="145"/>
      <c r="F30" s="146"/>
      <c r="G30" s="146"/>
      <c r="H30" s="147"/>
      <c r="I30" s="73" t="str">
        <f>IF(R30="PB","◄","")</f>
        <v>◄</v>
      </c>
      <c r="J30" s="356"/>
      <c r="L30" s="43" t="str">
        <f>IF(E30&lt;&gt;"",0,"")</f>
        <v/>
      </c>
      <c r="M30" s="44" t="str">
        <f>IF(F30&lt;&gt;"",1,"")</f>
        <v/>
      </c>
      <c r="N30" s="44" t="str">
        <f>IF(G30&lt;&gt;"",2,"")</f>
        <v/>
      </c>
      <c r="O30" s="44" t="str">
        <f t="shared" si="5"/>
        <v/>
      </c>
      <c r="P30" s="44" t="str">
        <f t="shared" si="6"/>
        <v/>
      </c>
      <c r="Q30" s="45" t="str">
        <f t="shared" si="2"/>
        <v/>
      </c>
      <c r="R30" s="62" t="str">
        <f t="shared" ref="R30:R31" si="9">IF(D30="OUI",IF(COUNTBLANK(E30:H30)=3,1,"PB"),IF(D30="NON",IF(COUNTBLANK(E30:H30)=4,0,"PB")))</f>
        <v>PB</v>
      </c>
    </row>
    <row r="31" spans="2:18" ht="48" customHeight="1" thickBot="1" x14ac:dyDescent="0.3">
      <c r="B31" s="223" t="s">
        <v>105</v>
      </c>
      <c r="C31" s="224"/>
      <c r="D31" s="69" t="s">
        <v>109</v>
      </c>
      <c r="E31" s="148"/>
      <c r="F31" s="149"/>
      <c r="G31" s="149"/>
      <c r="H31" s="150"/>
      <c r="I31" s="74" t="str">
        <f>IF(R31="PB","◄","")</f>
        <v>◄</v>
      </c>
      <c r="J31" s="357"/>
      <c r="L31" s="47" t="str">
        <f>IF(E31&lt;&gt;"",0,"")</f>
        <v/>
      </c>
      <c r="M31" s="48" t="str">
        <f>IF(F31&lt;&gt;"",1,"")</f>
        <v/>
      </c>
      <c r="N31" s="48" t="str">
        <f>IF(G31&lt;&gt;"",2,"")</f>
        <v/>
      </c>
      <c r="O31" s="48" t="str">
        <f t="shared" si="5"/>
        <v/>
      </c>
      <c r="P31" s="48" t="str">
        <f t="shared" si="6"/>
        <v/>
      </c>
      <c r="Q31" s="49" t="str">
        <f t="shared" si="2"/>
        <v/>
      </c>
      <c r="R31" s="62" t="str">
        <f t="shared" si="9"/>
        <v>PB</v>
      </c>
    </row>
    <row r="32" spans="2:18" ht="21" customHeight="1" x14ac:dyDescent="0.25">
      <c r="B32" s="204" t="s">
        <v>112</v>
      </c>
      <c r="C32" s="204"/>
      <c r="D32" s="204"/>
      <c r="E32" s="204"/>
      <c r="F32" s="204"/>
      <c r="G32" s="204"/>
      <c r="H32" s="204"/>
      <c r="I32" s="204"/>
    </row>
  </sheetData>
  <sheetProtection sheet="1" objects="1" scenarios="1" selectLockedCells="1"/>
  <mergeCells count="50">
    <mergeCell ref="C6:J6"/>
    <mergeCell ref="D7:E7"/>
    <mergeCell ref="F7:J7"/>
    <mergeCell ref="F8:J11"/>
    <mergeCell ref="B12:C12"/>
    <mergeCell ref="I12:I13"/>
    <mergeCell ref="J12:J13"/>
    <mergeCell ref="B13:C13"/>
    <mergeCell ref="B2:H2"/>
    <mergeCell ref="I2:J4"/>
    <mergeCell ref="B3:H3"/>
    <mergeCell ref="B4:H4"/>
    <mergeCell ref="C5:D5"/>
    <mergeCell ref="F5:G5"/>
    <mergeCell ref="I5:J5"/>
    <mergeCell ref="R14:R15"/>
    <mergeCell ref="B18:C19"/>
    <mergeCell ref="D18:D19"/>
    <mergeCell ref="J18:J19"/>
    <mergeCell ref="R18:R19"/>
    <mergeCell ref="B16:C17"/>
    <mergeCell ref="D16:D17"/>
    <mergeCell ref="J16:J17"/>
    <mergeCell ref="R16:R17"/>
    <mergeCell ref="L13:Q13"/>
    <mergeCell ref="B14:C15"/>
    <mergeCell ref="D14:D15"/>
    <mergeCell ref="J14:J15"/>
    <mergeCell ref="B20:C21"/>
    <mergeCell ref="D20:D21"/>
    <mergeCell ref="J20:J21"/>
    <mergeCell ref="R20:R21"/>
    <mergeCell ref="B22:C23"/>
    <mergeCell ref="D22:D23"/>
    <mergeCell ref="J22:J23"/>
    <mergeCell ref="R22:R23"/>
    <mergeCell ref="B24:C25"/>
    <mergeCell ref="D24:D25"/>
    <mergeCell ref="J24:J25"/>
    <mergeCell ref="R24:R25"/>
    <mergeCell ref="B32:I32"/>
    <mergeCell ref="B26:C27"/>
    <mergeCell ref="D26:D27"/>
    <mergeCell ref="J26:J27"/>
    <mergeCell ref="R26:R27"/>
    <mergeCell ref="B28:C28"/>
    <mergeCell ref="B29:C29"/>
    <mergeCell ref="J29:J31"/>
    <mergeCell ref="B30:C30"/>
    <mergeCell ref="B31:C31"/>
  </mergeCells>
  <conditionalFormatting sqref="D14:D27">
    <cfRule type="containsText" dxfId="237" priority="12" operator="containsText" text="NON">
      <formula>NOT(ISERROR(SEARCH("NON",D14)))</formula>
    </cfRule>
    <cfRule type="containsText" dxfId="236" priority="13" operator="containsText" text="OUI">
      <formula>NOT(ISERROR(SEARCH("OUI",D14)))</formula>
    </cfRule>
    <cfRule type="containsText" dxfId="235" priority="14" operator="containsText" text="Obligatoire">
      <formula>NOT(ISERROR(SEARCH("Obligatoire",D14)))</formula>
    </cfRule>
  </conditionalFormatting>
  <conditionalFormatting sqref="D29:D31">
    <cfRule type="containsText" dxfId="234" priority="9" operator="containsText" text="NON">
      <formula>NOT(ISERROR(SEARCH("NON",D29)))</formula>
    </cfRule>
    <cfRule type="containsText" dxfId="233" priority="10" operator="containsText" text="OUI">
      <formula>NOT(ISERROR(SEARCH("OUI",D29)))</formula>
    </cfRule>
    <cfRule type="containsText" dxfId="232" priority="11" operator="containsText" text="Obligatoire">
      <formula>NOT(ISERROR(SEARCH("Obligatoire",D29)))</formula>
    </cfRule>
  </conditionalFormatting>
  <conditionalFormatting sqref="I14">
    <cfRule type="containsText" dxfId="231" priority="8" operator="containsText" text="◄">
      <formula>NOT(ISERROR(SEARCH("◄",I14)))</formula>
    </cfRule>
  </conditionalFormatting>
  <conditionalFormatting sqref="I16">
    <cfRule type="containsText" dxfId="230" priority="7" operator="containsText" text="◄">
      <formula>NOT(ISERROR(SEARCH("◄",I16)))</formula>
    </cfRule>
  </conditionalFormatting>
  <conditionalFormatting sqref="I18">
    <cfRule type="containsText" dxfId="229" priority="6" operator="containsText" text="◄">
      <formula>NOT(ISERROR(SEARCH("◄",I18)))</formula>
    </cfRule>
  </conditionalFormatting>
  <conditionalFormatting sqref="I20">
    <cfRule type="containsText" dxfId="228" priority="1" operator="containsText" text="◄">
      <formula>NOT(ISERROR(SEARCH("◄",I20)))</formula>
    </cfRule>
  </conditionalFormatting>
  <conditionalFormatting sqref="I22">
    <cfRule type="containsText" dxfId="227" priority="5" operator="containsText" text="◄">
      <formula>NOT(ISERROR(SEARCH("◄",I22)))</formula>
    </cfRule>
  </conditionalFormatting>
  <conditionalFormatting sqref="I24">
    <cfRule type="containsText" dxfId="226" priority="4" operator="containsText" text="◄">
      <formula>NOT(ISERROR(SEARCH("◄",I24)))</formula>
    </cfRule>
  </conditionalFormatting>
  <conditionalFormatting sqref="I26">
    <cfRule type="containsText" dxfId="225" priority="3" operator="containsText" text="◄">
      <formula>NOT(ISERROR(SEARCH("◄",I26)))</formula>
    </cfRule>
  </conditionalFormatting>
  <conditionalFormatting sqref="I29:I31">
    <cfRule type="containsText" dxfId="224" priority="2" operator="containsText" text="◄">
      <formula>NOT(ISERROR(SEARCH("◄",I29)))</formula>
    </cfRule>
  </conditionalFormatting>
  <dataValidations count="1">
    <dataValidation type="list" allowBlank="1" showInputMessage="1" showErrorMessage="1" sqref="D14:D27 D29:D31" xr:uid="{00000000-0002-0000-0500-000000000000}">
      <formula1>"OUI,NON"</formula1>
    </dataValidation>
  </dataValidations>
  <printOptions horizontalCentered="1"/>
  <pageMargins left="0.23622047244094491" right="0.23622047244094491" top="0.19685039370078741" bottom="0.19685039370078741" header="0.31496062992125984" footer="0.31496062992125984"/>
  <pageSetup paperSize="9" scale="43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500-000001000000}">
          <x14:formula1>
            <xm:f>DÉBUT!$C$12:$C$14</xm:f>
          </x14:formula1>
          <xm:sqref>C5 F5 I5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F0"/>
    <pageSetUpPr fitToPage="1"/>
  </sheetPr>
  <dimension ref="B1:R32"/>
  <sheetViews>
    <sheetView zoomScale="55" zoomScaleNormal="55" workbookViewId="0">
      <selection activeCell="E14" sqref="E14"/>
    </sheetView>
  </sheetViews>
  <sheetFormatPr baseColWidth="10" defaultColWidth="11.44140625" defaultRowHeight="13.8" x14ac:dyDescent="0.25"/>
  <cols>
    <col min="1" max="1" width="1.88671875" style="41" customWidth="1"/>
    <col min="2" max="2" width="26.109375" style="41" customWidth="1"/>
    <col min="3" max="3" width="37" style="41" customWidth="1"/>
    <col min="4" max="4" width="16.109375" style="41" customWidth="1"/>
    <col min="5" max="8" width="34.109375" style="41" customWidth="1"/>
    <col min="9" max="9" width="7.5546875" style="41" customWidth="1"/>
    <col min="10" max="10" width="73.33203125" style="41" customWidth="1"/>
    <col min="11" max="11" width="5.109375" style="41" customWidth="1"/>
    <col min="12" max="16" width="2.33203125" style="41" hidden="1" customWidth="1"/>
    <col min="17" max="17" width="3.6640625" style="41" hidden="1" customWidth="1"/>
    <col min="18" max="18" width="4.44140625" style="41" hidden="1" customWidth="1"/>
    <col min="19" max="16384" width="11.44140625" style="41"/>
  </cols>
  <sheetData>
    <row r="1" spans="2:18" ht="6" customHeight="1" thickBot="1" x14ac:dyDescent="0.3"/>
    <row r="2" spans="2:18" ht="55.5" customHeight="1" x14ac:dyDescent="0.25">
      <c r="B2" s="225" t="s">
        <v>160</v>
      </c>
      <c r="C2" s="226"/>
      <c r="D2" s="226"/>
      <c r="E2" s="226"/>
      <c r="F2" s="226"/>
      <c r="G2" s="226"/>
      <c r="H2" s="227"/>
      <c r="I2" s="196" t="str">
        <f>'C14_A1'!I2</f>
        <v>SESSION 2028</v>
      </c>
      <c r="J2" s="197"/>
    </row>
    <row r="3" spans="2:18" ht="25.5" customHeight="1" x14ac:dyDescent="0.25">
      <c r="B3" s="228" t="s">
        <v>9</v>
      </c>
      <c r="C3" s="229"/>
      <c r="D3" s="229"/>
      <c r="E3" s="229"/>
      <c r="F3" s="229"/>
      <c r="G3" s="229"/>
      <c r="H3" s="230"/>
      <c r="I3" s="198"/>
      <c r="J3" s="199"/>
    </row>
    <row r="4" spans="2:18" ht="25.5" customHeight="1" thickBot="1" x14ac:dyDescent="0.3">
      <c r="B4" s="231" t="s">
        <v>25</v>
      </c>
      <c r="C4" s="232"/>
      <c r="D4" s="232"/>
      <c r="E4" s="232"/>
      <c r="F4" s="232"/>
      <c r="G4" s="232"/>
      <c r="H4" s="233"/>
      <c r="I4" s="200"/>
      <c r="J4" s="201"/>
    </row>
    <row r="5" spans="2:18" ht="27.75" customHeight="1" thickBot="1" x14ac:dyDescent="0.3">
      <c r="B5" s="166" t="s">
        <v>97</v>
      </c>
      <c r="C5" s="202"/>
      <c r="D5" s="203"/>
      <c r="E5" s="166" t="s">
        <v>97</v>
      </c>
      <c r="F5" s="202"/>
      <c r="G5" s="203"/>
      <c r="H5" s="166" t="s">
        <v>97</v>
      </c>
      <c r="I5" s="202"/>
      <c r="J5" s="203"/>
    </row>
    <row r="6" spans="2:18" ht="42.75" customHeight="1" thickBot="1" x14ac:dyDescent="0.3">
      <c r="B6" s="67" t="s">
        <v>8</v>
      </c>
      <c r="C6" s="350"/>
      <c r="D6" s="350"/>
      <c r="E6" s="350"/>
      <c r="F6" s="350"/>
      <c r="G6" s="350"/>
      <c r="H6" s="350"/>
      <c r="I6" s="350"/>
      <c r="J6" s="351"/>
    </row>
    <row r="7" spans="2:18" ht="35.4" thickBot="1" x14ac:dyDescent="0.35">
      <c r="B7" s="66" t="s">
        <v>113</v>
      </c>
      <c r="C7" s="75" t="str">
        <f>'C14_A1'!C7</f>
        <v>DUPONT Candide</v>
      </c>
      <c r="D7" s="208" t="s">
        <v>114</v>
      </c>
      <c r="E7" s="209"/>
      <c r="F7" s="205" t="s">
        <v>116</v>
      </c>
      <c r="G7" s="206"/>
      <c r="H7" s="206"/>
      <c r="I7" s="206"/>
      <c r="J7" s="207"/>
    </row>
    <row r="8" spans="2:18" ht="23.25" customHeight="1" x14ac:dyDescent="0.25">
      <c r="B8" s="167" t="s">
        <v>4</v>
      </c>
      <c r="C8" s="168" t="str">
        <f>'C14_A1'!C8</f>
        <v>Lycée LIVET</v>
      </c>
      <c r="D8" s="169" t="s">
        <v>107</v>
      </c>
      <c r="E8" s="170" t="s">
        <v>115</v>
      </c>
      <c r="F8" s="212"/>
      <c r="G8" s="213"/>
      <c r="H8" s="213"/>
      <c r="I8" s="213"/>
      <c r="J8" s="214"/>
    </row>
    <row r="9" spans="2:18" ht="23.25" customHeight="1" x14ac:dyDescent="0.25">
      <c r="B9" s="167" t="s">
        <v>2</v>
      </c>
      <c r="C9" s="160"/>
      <c r="D9" s="161"/>
      <c r="E9" s="162"/>
      <c r="F9" s="215"/>
      <c r="G9" s="216"/>
      <c r="H9" s="216"/>
      <c r="I9" s="216"/>
      <c r="J9" s="217"/>
    </row>
    <row r="10" spans="2:18" ht="23.25" customHeight="1" x14ac:dyDescent="0.25">
      <c r="B10" s="167" t="s">
        <v>1</v>
      </c>
      <c r="C10" s="160"/>
      <c r="D10" s="161"/>
      <c r="E10" s="162"/>
      <c r="F10" s="215"/>
      <c r="G10" s="216"/>
      <c r="H10" s="216"/>
      <c r="I10" s="216"/>
      <c r="J10" s="217"/>
      <c r="K10" s="42"/>
    </row>
    <row r="11" spans="2:18" ht="23.25" customHeight="1" thickBot="1" x14ac:dyDescent="0.3">
      <c r="B11" s="171" t="s">
        <v>0</v>
      </c>
      <c r="C11" s="163"/>
      <c r="D11" s="164"/>
      <c r="E11" s="165"/>
      <c r="F11" s="218"/>
      <c r="G11" s="219"/>
      <c r="H11" s="219"/>
      <c r="I11" s="219"/>
      <c r="J11" s="220"/>
    </row>
    <row r="12" spans="2:18" ht="24.75" customHeight="1" thickBot="1" x14ac:dyDescent="0.3">
      <c r="B12" s="234" t="s">
        <v>5</v>
      </c>
      <c r="C12" s="235"/>
      <c r="D12" s="137" t="s">
        <v>108</v>
      </c>
      <c r="E12" s="138">
        <v>0</v>
      </c>
      <c r="F12" s="139">
        <v>1</v>
      </c>
      <c r="G12" s="139">
        <v>2</v>
      </c>
      <c r="H12" s="140">
        <v>3</v>
      </c>
      <c r="I12" s="238"/>
      <c r="J12" s="210" t="s">
        <v>140</v>
      </c>
    </row>
    <row r="13" spans="2:18" ht="48" customHeight="1" thickBot="1" x14ac:dyDescent="0.3">
      <c r="B13" s="236" t="s">
        <v>13</v>
      </c>
      <c r="C13" s="237"/>
      <c r="D13" s="159"/>
      <c r="E13" s="58"/>
      <c r="F13" s="58"/>
      <c r="G13" s="58"/>
      <c r="H13" s="59"/>
      <c r="I13" s="239"/>
      <c r="J13" s="211"/>
      <c r="L13" s="240" t="s">
        <v>27</v>
      </c>
      <c r="M13" s="240"/>
      <c r="N13" s="240"/>
      <c r="O13" s="240"/>
      <c r="P13" s="240"/>
      <c r="Q13" s="240"/>
      <c r="R13" s="61" t="s">
        <v>111</v>
      </c>
    </row>
    <row r="14" spans="2:18" ht="48" customHeight="1" x14ac:dyDescent="0.25">
      <c r="B14" s="243" t="s">
        <v>99</v>
      </c>
      <c r="C14" s="244"/>
      <c r="D14" s="221" t="s">
        <v>109</v>
      </c>
      <c r="E14" s="141"/>
      <c r="F14" s="142"/>
      <c r="G14" s="142"/>
      <c r="H14" s="124"/>
      <c r="I14" s="70" t="str">
        <f>IF(R14="PB","◄","")</f>
        <v>◄</v>
      </c>
      <c r="J14" s="352"/>
      <c r="L14" s="43" t="str">
        <f>IF(E14&lt;&gt;"",0,"")</f>
        <v/>
      </c>
      <c r="M14" s="44" t="str">
        <f>IF(F14&lt;&gt;"",1,"")</f>
        <v/>
      </c>
      <c r="N14" s="44" t="str">
        <f>IF(G14&lt;&gt;"",2,"")</f>
        <v/>
      </c>
      <c r="O14" s="44" t="str">
        <f>IF(H14&lt;&gt;"",3,"")</f>
        <v/>
      </c>
      <c r="P14" s="44" t="str">
        <f>IF(AND(L14="",M14="",N14="",O14=""),"",SUM(L14:O14))</f>
        <v/>
      </c>
      <c r="Q14" s="45" t="str">
        <f>IF(P14="","",P14)</f>
        <v/>
      </c>
      <c r="R14" s="193" t="str">
        <f>IF(D14="OUI",IF(COUNTBLANK(E14:H14)=3,1,"PB"),IF(D14="NON",IF(COUNTBLANK(E14:H14)=4,0,"PB")))</f>
        <v>PB</v>
      </c>
    </row>
    <row r="15" spans="2:18" ht="45.6" thickBot="1" x14ac:dyDescent="0.3">
      <c r="B15" s="245"/>
      <c r="C15" s="246"/>
      <c r="D15" s="222"/>
      <c r="E15" s="172" t="str">
        <f>'C14 Descripteurs'!C5</f>
        <v>Aucune compréhension du contexte de la mission</v>
      </c>
      <c r="F15" s="173" t="str">
        <f>'C14 Descripteurs'!D5</f>
        <v>Contexte de la mission analysé, objectif défini</v>
      </c>
      <c r="G15" s="173" t="str">
        <f>'C14 Descripteurs'!E5</f>
        <v>Mode opératoire défini, matériels identifés, choisis et adaptés à la mission</v>
      </c>
      <c r="H15" s="174" t="str">
        <f>'C14 Descripteurs'!F5</f>
        <v>Types de données d'implantation définies en fonction du mode opératoire</v>
      </c>
      <c r="I15" s="71"/>
      <c r="J15" s="353"/>
      <c r="L15" s="43"/>
      <c r="M15" s="44"/>
      <c r="N15" s="44"/>
      <c r="O15" s="44"/>
      <c r="P15" s="44"/>
      <c r="Q15" s="45"/>
      <c r="R15" s="193"/>
    </row>
    <row r="16" spans="2:18" ht="48" customHeight="1" x14ac:dyDescent="0.25">
      <c r="B16" s="247" t="s">
        <v>100</v>
      </c>
      <c r="C16" s="248"/>
      <c r="D16" s="221" t="s">
        <v>109</v>
      </c>
      <c r="E16" s="141"/>
      <c r="F16" s="143"/>
      <c r="G16" s="143"/>
      <c r="H16" s="144"/>
      <c r="I16" s="70" t="str">
        <f>IF(R16="PB","◄","")</f>
        <v>◄</v>
      </c>
      <c r="J16" s="352"/>
      <c r="L16" s="43" t="str">
        <f>IF(E16&lt;&gt;"",0,"")</f>
        <v/>
      </c>
      <c r="M16" s="44" t="str">
        <f>IF(F16&lt;&gt;"",1,"")</f>
        <v/>
      </c>
      <c r="N16" s="44" t="str">
        <f>IF(G16&lt;&gt;"",2,"")</f>
        <v/>
      </c>
      <c r="O16" s="44" t="str">
        <f t="shared" ref="O16:O20" si="0">IF(H16&lt;&gt;"",3,"")</f>
        <v/>
      </c>
      <c r="P16" s="44" t="str">
        <f t="shared" ref="P16:P20" si="1">IF(AND(L16="",M16="",N16="",O16=""),"",SUM(L16:O16))</f>
        <v/>
      </c>
      <c r="Q16" s="45" t="str">
        <f t="shared" ref="Q16:Q31" si="2">IF(P16="","",P16)</f>
        <v/>
      </c>
      <c r="R16" s="193" t="str">
        <f>IF(D16="OUI",IF(COUNTBLANK(E16:H16)=3,1,"PB"),IF(D16="NON",IF(COUNTBLANK(E16:H16)=4,0,"PB")))</f>
        <v>PB</v>
      </c>
    </row>
    <row r="17" spans="2:18" ht="60.6" thickBot="1" x14ac:dyDescent="0.3">
      <c r="B17" s="243"/>
      <c r="C17" s="244"/>
      <c r="D17" s="222"/>
      <c r="E17" s="175" t="str">
        <f>'C14 Descripteurs'!C6</f>
        <v>Aucune analyse des documents supports, aucune donnée d'implantation déterminée</v>
      </c>
      <c r="F17" s="176" t="str">
        <f>'C14 Descripteurs'!D6</f>
        <v>Documents supports analysés (lecture de plans, maquette…) en vue de la détermination des données mais non exploités</v>
      </c>
      <c r="G17" s="176" t="str">
        <f>'C14 Descripteurs'!E6</f>
        <v>Documents supports exploités et données d'implantion et de contrôle partiellement justes</v>
      </c>
      <c r="H17" s="177" t="str">
        <f>'C14 Descripteurs'!F6</f>
        <v>Documents supports exploités, données d'implantion et de contrôle justes</v>
      </c>
      <c r="I17" s="71"/>
      <c r="J17" s="353"/>
      <c r="L17" s="43"/>
      <c r="M17" s="44"/>
      <c r="N17" s="44"/>
      <c r="O17" s="44"/>
      <c r="P17" s="44"/>
      <c r="Q17" s="45"/>
      <c r="R17" s="193"/>
    </row>
    <row r="18" spans="2:18" ht="48" customHeight="1" x14ac:dyDescent="0.25">
      <c r="B18" s="247" t="s">
        <v>101</v>
      </c>
      <c r="C18" s="248"/>
      <c r="D18" s="221" t="s">
        <v>109</v>
      </c>
      <c r="E18" s="141"/>
      <c r="F18" s="143"/>
      <c r="G18" s="143"/>
      <c r="H18" s="144"/>
      <c r="I18" s="70" t="str">
        <f>IF(R18="PB","◄","")</f>
        <v>◄</v>
      </c>
      <c r="J18" s="352"/>
      <c r="L18" s="43" t="str">
        <f>IF(E18&lt;&gt;"",0,"")</f>
        <v/>
      </c>
      <c r="M18" s="44" t="str">
        <f>IF(F18&lt;&gt;"",1,"")</f>
        <v/>
      </c>
      <c r="N18" s="44" t="str">
        <f>IF(G18&lt;&gt;"",2,"")</f>
        <v/>
      </c>
      <c r="O18" s="44" t="str">
        <f t="shared" si="0"/>
        <v/>
      </c>
      <c r="P18" s="44" t="str">
        <f t="shared" si="1"/>
        <v/>
      </c>
      <c r="Q18" s="45" t="str">
        <f t="shared" si="2"/>
        <v/>
      </c>
      <c r="R18" s="193" t="str">
        <f t="shared" ref="R18" si="3">IF(D18="OUI",IF(COUNTBLANK(E18:H18)=3,1,"PB"),IF(D18="NON",IF(COUNTBLANK(E18:H18)=4,0,"PB")))</f>
        <v>PB</v>
      </c>
    </row>
    <row r="19" spans="2:18" ht="75.599999999999994" thickBot="1" x14ac:dyDescent="0.3">
      <c r="B19" s="245"/>
      <c r="C19" s="246"/>
      <c r="D19" s="222"/>
      <c r="E19" s="172" t="str">
        <f>'C14 Descripteurs'!C7</f>
        <v>Aucune implantation réalisée</v>
      </c>
      <c r="F19" s="173" t="str">
        <f>'C14 Descripteurs'!D7</f>
        <v>Matériels de mesures correctement positionnés et régulièrement contrôlés</v>
      </c>
      <c r="G19" s="173" t="str">
        <f>'C14 Descripteurs'!E7</f>
        <v>Données d'implantation exploitées correctement et mesures correctement réalisées, mais implantation partielle ou partiellement incorrecte</v>
      </c>
      <c r="H19" s="174" t="str">
        <f>'C14 Descripteurs'!F7</f>
        <v>Implantation réalisée dans les règles</v>
      </c>
      <c r="I19" s="71"/>
      <c r="J19" s="353"/>
      <c r="L19" s="43"/>
      <c r="M19" s="44"/>
      <c r="N19" s="44"/>
      <c r="O19" s="44"/>
      <c r="P19" s="44"/>
      <c r="Q19" s="45"/>
      <c r="R19" s="193"/>
    </row>
    <row r="20" spans="2:18" ht="48" customHeight="1" x14ac:dyDescent="0.25">
      <c r="B20" s="247" t="s">
        <v>102</v>
      </c>
      <c r="C20" s="248"/>
      <c r="D20" s="221" t="s">
        <v>109</v>
      </c>
      <c r="E20" s="141"/>
      <c r="F20" s="143"/>
      <c r="G20" s="143"/>
      <c r="H20" s="144"/>
      <c r="I20" s="70" t="str">
        <f>IF(R20="PB","◄","")</f>
        <v>◄</v>
      </c>
      <c r="J20" s="352"/>
      <c r="L20" s="43" t="str">
        <f>IF(E20&lt;&gt;"",0,"")</f>
        <v/>
      </c>
      <c r="M20" s="44" t="str">
        <f>IF(F20&lt;&gt;"",1,"")</f>
        <v/>
      </c>
      <c r="N20" s="44" t="str">
        <f>IF(G20&lt;&gt;"",2,"")</f>
        <v/>
      </c>
      <c r="O20" s="44" t="str">
        <f t="shared" si="0"/>
        <v/>
      </c>
      <c r="P20" s="44" t="str">
        <f t="shared" si="1"/>
        <v/>
      </c>
      <c r="Q20" s="45" t="str">
        <f t="shared" si="2"/>
        <v/>
      </c>
      <c r="R20" s="193" t="str">
        <f t="shared" ref="R20" si="4">IF(D20="OUI",IF(COUNTBLANK(E20:H20)=3,1,"PB"),IF(D20="NON",IF(COUNTBLANK(E20:H20)=4,0,"PB")))</f>
        <v>PB</v>
      </c>
    </row>
    <row r="21" spans="2:18" ht="45.6" thickBot="1" x14ac:dyDescent="0.3">
      <c r="B21" s="245"/>
      <c r="C21" s="246"/>
      <c r="D21" s="222"/>
      <c r="E21" s="172" t="str">
        <f>'C14 Descripteurs'!C8</f>
        <v>Aucune implantation contrôlée</v>
      </c>
      <c r="F21" s="173" t="str">
        <f>'C14 Descripteurs'!D8</f>
        <v>Protocole de contrôle défini</v>
      </c>
      <c r="G21" s="173" t="str">
        <f>'C14 Descripteurs'!E8</f>
        <v>Mesures de contrôles réalisées</v>
      </c>
      <c r="H21" s="174" t="str">
        <f>'C14 Descripteurs'!F8</f>
        <v>Écarts analysés et conclusion effectuée, actions correctives proposées le cas échéant</v>
      </c>
      <c r="I21" s="71"/>
      <c r="J21" s="353"/>
      <c r="L21" s="43"/>
      <c r="M21" s="44"/>
      <c r="N21" s="44"/>
      <c r="O21" s="44"/>
      <c r="P21" s="44"/>
      <c r="Q21" s="45"/>
      <c r="R21" s="193"/>
    </row>
    <row r="22" spans="2:18" ht="48" customHeight="1" x14ac:dyDescent="0.25">
      <c r="B22" s="249" t="s">
        <v>12</v>
      </c>
      <c r="C22" s="250"/>
      <c r="D22" s="221" t="s">
        <v>109</v>
      </c>
      <c r="E22" s="141"/>
      <c r="F22" s="143"/>
      <c r="G22" s="143"/>
      <c r="H22" s="144"/>
      <c r="I22" s="70" t="str">
        <f>IF(R22="PB","◄","")</f>
        <v>◄</v>
      </c>
      <c r="J22" s="352"/>
      <c r="L22" s="43" t="str">
        <f>IF(E22&lt;&gt;"",0,"")</f>
        <v/>
      </c>
      <c r="M22" s="44" t="str">
        <f>IF(F22&lt;&gt;"",1,"")</f>
        <v/>
      </c>
      <c r="N22" s="44" t="str">
        <f>IF(G22&lt;&gt;"",2,"")</f>
        <v/>
      </c>
      <c r="O22" s="44" t="str">
        <f t="shared" ref="O22:O31" si="5">IF(H22&lt;&gt;"",3,"")</f>
        <v/>
      </c>
      <c r="P22" s="44" t="str">
        <f t="shared" ref="P22:P31" si="6">IF(AND(L22="",M22="",N22="",O22=""),"",SUM(L22:O22))</f>
        <v/>
      </c>
      <c r="Q22" s="45" t="str">
        <f t="shared" si="2"/>
        <v/>
      </c>
      <c r="R22" s="193" t="str">
        <f t="shared" ref="R22" si="7">IF(D22="OUI",IF(COUNTBLANK(E22:H22)=3,1,"PB"),IF(D22="NON",IF(COUNTBLANK(E22:H22)=4,0,"PB")))</f>
        <v>PB</v>
      </c>
    </row>
    <row r="23" spans="2:18" ht="60.6" thickBot="1" x14ac:dyDescent="0.3">
      <c r="B23" s="251"/>
      <c r="C23" s="252"/>
      <c r="D23" s="222"/>
      <c r="E23" s="172" t="str">
        <f>'C14 Descripteurs'!C9</f>
        <v>Aucune compréhension du contexte ni de la mission</v>
      </c>
      <c r="F23" s="173" t="str">
        <f>'C14 Descripteurs'!D9</f>
        <v>Contexte de la mission analysé, objectif défini, résultat attendu identifié</v>
      </c>
      <c r="G23" s="173" t="str">
        <f>'C14 Descripteurs'!E9</f>
        <v>Protocole de positionnement du trait de niveau choisi et réalisé, matériels de mesure correctement utilisés</v>
      </c>
      <c r="H23" s="174" t="str">
        <f>'C14 Descripteurs'!F9</f>
        <v>Contrôle du positionnement réalisé, écarts analysés en fonction des tolérances</v>
      </c>
      <c r="I23" s="71"/>
      <c r="J23" s="353"/>
      <c r="L23" s="43"/>
      <c r="M23" s="44"/>
      <c r="N23" s="44"/>
      <c r="O23" s="44"/>
      <c r="P23" s="44"/>
      <c r="Q23" s="45"/>
      <c r="R23" s="193"/>
    </row>
    <row r="24" spans="2:18" ht="48" customHeight="1" x14ac:dyDescent="0.25">
      <c r="B24" s="249" t="s">
        <v>10</v>
      </c>
      <c r="C24" s="250"/>
      <c r="D24" s="221" t="s">
        <v>109</v>
      </c>
      <c r="E24" s="141"/>
      <c r="F24" s="143"/>
      <c r="G24" s="143"/>
      <c r="H24" s="144"/>
      <c r="I24" s="70" t="str">
        <f>IF(R24="PB","◄","")</f>
        <v>◄</v>
      </c>
      <c r="J24" s="352"/>
      <c r="L24" s="43" t="str">
        <f>IF(E24&lt;&gt;"",0,"")</f>
        <v/>
      </c>
      <c r="M24" s="44" t="str">
        <f>IF(F24&lt;&gt;"",1,"")</f>
        <v/>
      </c>
      <c r="N24" s="44" t="str">
        <f>IF(G24&lt;&gt;"",2,"")</f>
        <v/>
      </c>
      <c r="O24" s="44" t="str">
        <f t="shared" si="5"/>
        <v/>
      </c>
      <c r="P24" s="44" t="str">
        <f t="shared" si="6"/>
        <v/>
      </c>
      <c r="Q24" s="45" t="str">
        <f t="shared" si="2"/>
        <v/>
      </c>
      <c r="R24" s="193" t="str">
        <f t="shared" ref="R24" si="8">IF(D24="OUI",IF(COUNTBLANK(E24:H24)=3,1,"PB"),IF(D24="NON",IF(COUNTBLANK(E24:H24)=4,0,"PB")))</f>
        <v>PB</v>
      </c>
    </row>
    <row r="25" spans="2:18" ht="45.6" thickBot="1" x14ac:dyDescent="0.3">
      <c r="B25" s="251"/>
      <c r="C25" s="252"/>
      <c r="D25" s="222"/>
      <c r="E25" s="172" t="str">
        <f>'C14 Descripteurs'!C10</f>
        <v>Aucune compréhension du contexte ni de la mission</v>
      </c>
      <c r="F25" s="173" t="str">
        <f>'C14 Descripteurs'!D10</f>
        <v>Contexte de la mission analysé, objectif défini</v>
      </c>
      <c r="G25" s="173" t="str">
        <f>'C14 Descripteurs'!E10</f>
        <v>Protocole de validation défini, mesures de vérifications effectuées, sans validation</v>
      </c>
      <c r="H25" s="174" t="str">
        <f>'C14 Descripteurs'!F10</f>
        <v>Interfaces validées en fonction des tolérances</v>
      </c>
      <c r="I25" s="71"/>
      <c r="J25" s="353"/>
      <c r="L25" s="43"/>
      <c r="M25" s="44"/>
      <c r="N25" s="44"/>
      <c r="O25" s="44"/>
      <c r="P25" s="44"/>
      <c r="Q25" s="45"/>
      <c r="R25" s="193"/>
    </row>
    <row r="26" spans="2:18" ht="48" customHeight="1" x14ac:dyDescent="0.25">
      <c r="B26" s="249" t="s">
        <v>11</v>
      </c>
      <c r="C26" s="250"/>
      <c r="D26" s="221" t="s">
        <v>109</v>
      </c>
      <c r="E26" s="141"/>
      <c r="F26" s="143"/>
      <c r="G26" s="143"/>
      <c r="H26" s="144"/>
      <c r="I26" s="70" t="str">
        <f>IF(R26="PB","◄","")</f>
        <v>◄</v>
      </c>
      <c r="J26" s="352"/>
      <c r="L26" s="43" t="str">
        <f>IF(E26&lt;&gt;"",0,"")</f>
        <v/>
      </c>
      <c r="M26" s="44" t="str">
        <f>IF(F26&lt;&gt;"",1,"")</f>
        <v/>
      </c>
      <c r="N26" s="44" t="str">
        <f>IF(G26&lt;&gt;"",2,"")</f>
        <v/>
      </c>
      <c r="O26" s="44" t="str">
        <f t="shared" si="5"/>
        <v/>
      </c>
      <c r="P26" s="44" t="str">
        <f t="shared" si="6"/>
        <v/>
      </c>
      <c r="Q26" s="45" t="str">
        <f t="shared" si="2"/>
        <v/>
      </c>
      <c r="R26" s="193" t="str">
        <f>IF(D26="OUI",IF(COUNTBLANK(E26:H26)=3,1,"PB"),IF(D26="NON",IF(COUNTBLANK(E26:H26)=4,0,"PB")))</f>
        <v>PB</v>
      </c>
    </row>
    <row r="27" spans="2:18" ht="80.099999999999994" customHeight="1" thickBot="1" x14ac:dyDescent="0.3">
      <c r="B27" s="251"/>
      <c r="C27" s="252"/>
      <c r="D27" s="222"/>
      <c r="E27" s="172" t="str">
        <f>'C14 Descripteurs'!C11</f>
        <v>Aucune compréhension du contexte ni de la mission</v>
      </c>
      <c r="F27" s="173" t="str">
        <f>'C14 Descripteurs'!D11</f>
        <v>Contexte de la mission analysé, objectif défini, résultat attendu identifié</v>
      </c>
      <c r="G27" s="173" t="str">
        <f>'C14 Descripteurs'!E11</f>
        <v>Protocole de traçage choisi et réalisé, matériels de mesure correctement utilisés</v>
      </c>
      <c r="H27" s="174" t="str">
        <f>'C14 Descripteurs'!F11</f>
        <v>Contrôle des traçages réalisés, écarts analysés en fonction des tolérances, actions correctives proposées le cas échéant</v>
      </c>
      <c r="I27" s="71"/>
      <c r="J27" s="353"/>
      <c r="L27" s="43"/>
      <c r="M27" s="44"/>
      <c r="N27" s="44"/>
      <c r="O27" s="44"/>
      <c r="P27" s="44"/>
      <c r="Q27" s="45"/>
      <c r="R27" s="193"/>
    </row>
    <row r="28" spans="2:18" ht="45" x14ac:dyDescent="0.25">
      <c r="B28" s="241" t="s">
        <v>14</v>
      </c>
      <c r="C28" s="242"/>
      <c r="D28" s="60"/>
      <c r="E28" s="178" t="str">
        <f>'C14 Descripteurs'!C13</f>
        <v>Aucune compréhension du contexte ni de la mission</v>
      </c>
      <c r="F28" s="179" t="str">
        <f>'C14 Descripteurs'!D13</f>
        <v>Protocole de contrôle défini</v>
      </c>
      <c r="G28" s="179" t="str">
        <f>'C14 Descripteurs'!E13</f>
        <v>Mesures de contrôles réalisées</v>
      </c>
      <c r="H28" s="180" t="str">
        <f>'C14 Descripteurs'!F13</f>
        <v>Écarts analysés et conclusion effectuée, actions correctives proposées le cas échéant</v>
      </c>
      <c r="I28" s="64"/>
      <c r="J28" s="354"/>
      <c r="L28" s="43"/>
      <c r="M28" s="44"/>
      <c r="N28" s="44"/>
      <c r="O28" s="44"/>
      <c r="P28" s="44"/>
      <c r="Q28" s="45"/>
      <c r="R28" s="63"/>
    </row>
    <row r="29" spans="2:18" ht="48" customHeight="1" x14ac:dyDescent="0.25">
      <c r="B29" s="194" t="s">
        <v>103</v>
      </c>
      <c r="C29" s="195"/>
      <c r="D29" s="68" t="s">
        <v>109</v>
      </c>
      <c r="E29" s="145"/>
      <c r="F29" s="146"/>
      <c r="G29" s="146"/>
      <c r="H29" s="147"/>
      <c r="I29" s="72" t="str">
        <f>IF(R29="PB","◄","")</f>
        <v>◄</v>
      </c>
      <c r="J29" s="355"/>
      <c r="L29" s="43" t="str">
        <f>IF(E29&lt;&gt;"",0,"")</f>
        <v/>
      </c>
      <c r="M29" s="44" t="str">
        <f>IF(F29&lt;&gt;"",1,"")</f>
        <v/>
      </c>
      <c r="N29" s="44" t="str">
        <f>IF(G29&lt;&gt;"",2,"")</f>
        <v/>
      </c>
      <c r="O29" s="44" t="str">
        <f t="shared" si="5"/>
        <v/>
      </c>
      <c r="P29" s="44" t="str">
        <f t="shared" si="6"/>
        <v/>
      </c>
      <c r="Q29" s="45" t="str">
        <f t="shared" si="2"/>
        <v/>
      </c>
      <c r="R29" s="62" t="str">
        <f>IF(D29="OUI",IF(COUNTBLANK(E29:H29)=3,1,"PB"),IF(D29="NON",IF(COUNTBLANK(E29:H29)=4,0,"PB")))</f>
        <v>PB</v>
      </c>
    </row>
    <row r="30" spans="2:18" ht="48" customHeight="1" x14ac:dyDescent="0.25">
      <c r="B30" s="194" t="s">
        <v>104</v>
      </c>
      <c r="C30" s="195"/>
      <c r="D30" s="68" t="s">
        <v>109</v>
      </c>
      <c r="E30" s="145"/>
      <c r="F30" s="146"/>
      <c r="G30" s="146"/>
      <c r="H30" s="147"/>
      <c r="I30" s="73" t="str">
        <f>IF(R30="PB","◄","")</f>
        <v>◄</v>
      </c>
      <c r="J30" s="356"/>
      <c r="L30" s="43" t="str">
        <f>IF(E30&lt;&gt;"",0,"")</f>
        <v/>
      </c>
      <c r="M30" s="44" t="str">
        <f>IF(F30&lt;&gt;"",1,"")</f>
        <v/>
      </c>
      <c r="N30" s="44" t="str">
        <f>IF(G30&lt;&gt;"",2,"")</f>
        <v/>
      </c>
      <c r="O30" s="44" t="str">
        <f t="shared" si="5"/>
        <v/>
      </c>
      <c r="P30" s="44" t="str">
        <f t="shared" si="6"/>
        <v/>
      </c>
      <c r="Q30" s="45" t="str">
        <f t="shared" si="2"/>
        <v/>
      </c>
      <c r="R30" s="62" t="str">
        <f t="shared" ref="R30:R31" si="9">IF(D30="OUI",IF(COUNTBLANK(E30:H30)=3,1,"PB"),IF(D30="NON",IF(COUNTBLANK(E30:H30)=4,0,"PB")))</f>
        <v>PB</v>
      </c>
    </row>
    <row r="31" spans="2:18" ht="48" customHeight="1" thickBot="1" x14ac:dyDescent="0.3">
      <c r="B31" s="223" t="s">
        <v>105</v>
      </c>
      <c r="C31" s="224"/>
      <c r="D31" s="69" t="s">
        <v>109</v>
      </c>
      <c r="E31" s="148"/>
      <c r="F31" s="149"/>
      <c r="G31" s="149"/>
      <c r="H31" s="150"/>
      <c r="I31" s="74" t="str">
        <f>IF(R31="PB","◄","")</f>
        <v>◄</v>
      </c>
      <c r="J31" s="357"/>
      <c r="L31" s="47" t="str">
        <f>IF(E31&lt;&gt;"",0,"")</f>
        <v/>
      </c>
      <c r="M31" s="48" t="str">
        <f>IF(F31&lt;&gt;"",1,"")</f>
        <v/>
      </c>
      <c r="N31" s="48" t="str">
        <f>IF(G31&lt;&gt;"",2,"")</f>
        <v/>
      </c>
      <c r="O31" s="48" t="str">
        <f t="shared" si="5"/>
        <v/>
      </c>
      <c r="P31" s="48" t="str">
        <f t="shared" si="6"/>
        <v/>
      </c>
      <c r="Q31" s="49" t="str">
        <f t="shared" si="2"/>
        <v/>
      </c>
      <c r="R31" s="62" t="str">
        <f t="shared" si="9"/>
        <v>PB</v>
      </c>
    </row>
    <row r="32" spans="2:18" ht="21" customHeight="1" x14ac:dyDescent="0.25">
      <c r="B32" s="204" t="s">
        <v>112</v>
      </c>
      <c r="C32" s="204"/>
      <c r="D32" s="204"/>
      <c r="E32" s="204"/>
      <c r="F32" s="204"/>
      <c r="G32" s="204"/>
      <c r="H32" s="204"/>
      <c r="I32" s="204"/>
    </row>
  </sheetData>
  <sheetProtection sheet="1" objects="1" scenarios="1" selectLockedCells="1"/>
  <mergeCells count="50">
    <mergeCell ref="C6:J6"/>
    <mergeCell ref="D7:E7"/>
    <mergeCell ref="F7:J7"/>
    <mergeCell ref="F8:J11"/>
    <mergeCell ref="B12:C12"/>
    <mergeCell ref="I12:I13"/>
    <mergeCell ref="J12:J13"/>
    <mergeCell ref="B13:C13"/>
    <mergeCell ref="B2:H2"/>
    <mergeCell ref="I2:J4"/>
    <mergeCell ref="B3:H3"/>
    <mergeCell ref="B4:H4"/>
    <mergeCell ref="C5:D5"/>
    <mergeCell ref="F5:G5"/>
    <mergeCell ref="I5:J5"/>
    <mergeCell ref="R14:R15"/>
    <mergeCell ref="B18:C19"/>
    <mergeCell ref="D18:D19"/>
    <mergeCell ref="J18:J19"/>
    <mergeCell ref="R18:R19"/>
    <mergeCell ref="B16:C17"/>
    <mergeCell ref="D16:D17"/>
    <mergeCell ref="J16:J17"/>
    <mergeCell ref="R16:R17"/>
    <mergeCell ref="L13:Q13"/>
    <mergeCell ref="B14:C15"/>
    <mergeCell ref="D14:D15"/>
    <mergeCell ref="J14:J15"/>
    <mergeCell ref="B20:C21"/>
    <mergeCell ref="D20:D21"/>
    <mergeCell ref="J20:J21"/>
    <mergeCell ref="R20:R21"/>
    <mergeCell ref="B22:C23"/>
    <mergeCell ref="D22:D23"/>
    <mergeCell ref="J22:J23"/>
    <mergeCell ref="R22:R23"/>
    <mergeCell ref="B24:C25"/>
    <mergeCell ref="D24:D25"/>
    <mergeCell ref="J24:J25"/>
    <mergeCell ref="R24:R25"/>
    <mergeCell ref="B32:I32"/>
    <mergeCell ref="B26:C27"/>
    <mergeCell ref="D26:D27"/>
    <mergeCell ref="J26:J27"/>
    <mergeCell ref="R26:R27"/>
    <mergeCell ref="B28:C28"/>
    <mergeCell ref="B29:C29"/>
    <mergeCell ref="J29:J31"/>
    <mergeCell ref="B30:C30"/>
    <mergeCell ref="B31:C31"/>
  </mergeCells>
  <conditionalFormatting sqref="D14:D27">
    <cfRule type="containsText" dxfId="223" priority="12" operator="containsText" text="NON">
      <formula>NOT(ISERROR(SEARCH("NON",D14)))</formula>
    </cfRule>
    <cfRule type="containsText" dxfId="222" priority="13" operator="containsText" text="OUI">
      <formula>NOT(ISERROR(SEARCH("OUI",D14)))</formula>
    </cfRule>
    <cfRule type="containsText" dxfId="221" priority="14" operator="containsText" text="Obligatoire">
      <formula>NOT(ISERROR(SEARCH("Obligatoire",D14)))</formula>
    </cfRule>
  </conditionalFormatting>
  <conditionalFormatting sqref="D29:D31">
    <cfRule type="containsText" dxfId="220" priority="9" operator="containsText" text="NON">
      <formula>NOT(ISERROR(SEARCH("NON",D29)))</formula>
    </cfRule>
    <cfRule type="containsText" dxfId="219" priority="10" operator="containsText" text="OUI">
      <formula>NOT(ISERROR(SEARCH("OUI",D29)))</formula>
    </cfRule>
    <cfRule type="containsText" dxfId="218" priority="11" operator="containsText" text="Obligatoire">
      <formula>NOT(ISERROR(SEARCH("Obligatoire",D29)))</formula>
    </cfRule>
  </conditionalFormatting>
  <conditionalFormatting sqref="I14">
    <cfRule type="containsText" dxfId="217" priority="8" operator="containsText" text="◄">
      <formula>NOT(ISERROR(SEARCH("◄",I14)))</formula>
    </cfRule>
  </conditionalFormatting>
  <conditionalFormatting sqref="I16">
    <cfRule type="containsText" dxfId="216" priority="7" operator="containsText" text="◄">
      <formula>NOT(ISERROR(SEARCH("◄",I16)))</formula>
    </cfRule>
  </conditionalFormatting>
  <conditionalFormatting sqref="I18">
    <cfRule type="containsText" dxfId="215" priority="6" operator="containsText" text="◄">
      <formula>NOT(ISERROR(SEARCH("◄",I18)))</formula>
    </cfRule>
  </conditionalFormatting>
  <conditionalFormatting sqref="I20">
    <cfRule type="containsText" dxfId="214" priority="1" operator="containsText" text="◄">
      <formula>NOT(ISERROR(SEARCH("◄",I20)))</formula>
    </cfRule>
  </conditionalFormatting>
  <conditionalFormatting sqref="I22">
    <cfRule type="containsText" dxfId="213" priority="5" operator="containsText" text="◄">
      <formula>NOT(ISERROR(SEARCH("◄",I22)))</formula>
    </cfRule>
  </conditionalFormatting>
  <conditionalFormatting sqref="I24">
    <cfRule type="containsText" dxfId="212" priority="4" operator="containsText" text="◄">
      <formula>NOT(ISERROR(SEARCH("◄",I24)))</formula>
    </cfRule>
  </conditionalFormatting>
  <conditionalFormatting sqref="I26">
    <cfRule type="containsText" dxfId="211" priority="3" operator="containsText" text="◄">
      <formula>NOT(ISERROR(SEARCH("◄",I26)))</formula>
    </cfRule>
  </conditionalFormatting>
  <conditionalFormatting sqref="I29:I31">
    <cfRule type="containsText" dxfId="210" priority="2" operator="containsText" text="◄">
      <formula>NOT(ISERROR(SEARCH("◄",I29)))</formula>
    </cfRule>
  </conditionalFormatting>
  <dataValidations count="1">
    <dataValidation type="list" allowBlank="1" showInputMessage="1" showErrorMessage="1" sqref="D14:D27 D29:D31" xr:uid="{00000000-0002-0000-0600-000000000000}">
      <formula1>"OUI,NON"</formula1>
    </dataValidation>
  </dataValidations>
  <printOptions horizontalCentered="1"/>
  <pageMargins left="0.27559055118110237" right="0.35433070866141736" top="0.27559055118110237" bottom="0.15748031496062992" header="0.23622047244094491" footer="0.19685039370078741"/>
  <pageSetup paperSize="9" scale="43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600-000001000000}">
          <x14:formula1>
            <xm:f>DÉBUT!$C$12:$C$14</xm:f>
          </x14:formula1>
          <xm:sqref>C5 F5 I5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B0F0"/>
    <pageSetUpPr fitToPage="1"/>
  </sheetPr>
  <dimension ref="B1:R32"/>
  <sheetViews>
    <sheetView zoomScale="55" zoomScaleNormal="55" workbookViewId="0">
      <selection activeCell="C6" sqref="C6:J6"/>
    </sheetView>
  </sheetViews>
  <sheetFormatPr baseColWidth="10" defaultColWidth="11.44140625" defaultRowHeight="13.8" x14ac:dyDescent="0.25"/>
  <cols>
    <col min="1" max="1" width="1.88671875" style="41" customWidth="1"/>
    <col min="2" max="2" width="26.109375" style="41" customWidth="1"/>
    <col min="3" max="3" width="37" style="41" customWidth="1"/>
    <col min="4" max="4" width="16.109375" style="41" customWidth="1"/>
    <col min="5" max="8" width="34.109375" style="41" customWidth="1"/>
    <col min="9" max="9" width="7.5546875" style="41" customWidth="1"/>
    <col min="10" max="10" width="73.33203125" style="41" customWidth="1"/>
    <col min="11" max="11" width="5.109375" style="41" customWidth="1"/>
    <col min="12" max="16" width="2.33203125" style="41" hidden="1" customWidth="1"/>
    <col min="17" max="17" width="3.6640625" style="41" hidden="1" customWidth="1"/>
    <col min="18" max="18" width="4.44140625" style="41" hidden="1" customWidth="1"/>
    <col min="19" max="16384" width="11.44140625" style="41"/>
  </cols>
  <sheetData>
    <row r="1" spans="2:18" ht="6" customHeight="1" thickBot="1" x14ac:dyDescent="0.3"/>
    <row r="2" spans="2:18" ht="55.5" customHeight="1" x14ac:dyDescent="0.25">
      <c r="B2" s="225" t="s">
        <v>160</v>
      </c>
      <c r="C2" s="226"/>
      <c r="D2" s="226"/>
      <c r="E2" s="226"/>
      <c r="F2" s="226"/>
      <c r="G2" s="226"/>
      <c r="H2" s="227"/>
      <c r="I2" s="196" t="str">
        <f>'C14_A1'!I2</f>
        <v>SESSION 2028</v>
      </c>
      <c r="J2" s="197"/>
    </row>
    <row r="3" spans="2:18" ht="25.5" customHeight="1" x14ac:dyDescent="0.25">
      <c r="B3" s="228" t="s">
        <v>9</v>
      </c>
      <c r="C3" s="229"/>
      <c r="D3" s="229"/>
      <c r="E3" s="229"/>
      <c r="F3" s="229"/>
      <c r="G3" s="229"/>
      <c r="H3" s="230"/>
      <c r="I3" s="198"/>
      <c r="J3" s="199"/>
    </row>
    <row r="4" spans="2:18" ht="25.5" customHeight="1" thickBot="1" x14ac:dyDescent="0.3">
      <c r="B4" s="231" t="s">
        <v>33</v>
      </c>
      <c r="C4" s="232"/>
      <c r="D4" s="232"/>
      <c r="E4" s="232"/>
      <c r="F4" s="232"/>
      <c r="G4" s="232"/>
      <c r="H4" s="233"/>
      <c r="I4" s="200"/>
      <c r="J4" s="201"/>
    </row>
    <row r="5" spans="2:18" ht="27.75" customHeight="1" thickBot="1" x14ac:dyDescent="0.3">
      <c r="B5" s="166" t="s">
        <v>97</v>
      </c>
      <c r="C5" s="202"/>
      <c r="D5" s="203"/>
      <c r="E5" s="166" t="s">
        <v>97</v>
      </c>
      <c r="F5" s="202"/>
      <c r="G5" s="203"/>
      <c r="H5" s="166" t="s">
        <v>97</v>
      </c>
      <c r="I5" s="202"/>
      <c r="J5" s="203"/>
    </row>
    <row r="6" spans="2:18" ht="42.75" customHeight="1" thickBot="1" x14ac:dyDescent="0.3">
      <c r="B6" s="67" t="s">
        <v>8</v>
      </c>
      <c r="C6" s="350"/>
      <c r="D6" s="350"/>
      <c r="E6" s="350"/>
      <c r="F6" s="350"/>
      <c r="G6" s="350"/>
      <c r="H6" s="350"/>
      <c r="I6" s="350"/>
      <c r="J6" s="351"/>
    </row>
    <row r="7" spans="2:18" ht="35.4" thickBot="1" x14ac:dyDescent="0.35">
      <c r="B7" s="66" t="s">
        <v>113</v>
      </c>
      <c r="C7" s="75" t="str">
        <f>'C14_A1'!C7</f>
        <v>DUPONT Candide</v>
      </c>
      <c r="D7" s="208" t="s">
        <v>114</v>
      </c>
      <c r="E7" s="209"/>
      <c r="F7" s="205" t="s">
        <v>116</v>
      </c>
      <c r="G7" s="206"/>
      <c r="H7" s="206"/>
      <c r="I7" s="206"/>
      <c r="J7" s="207"/>
    </row>
    <row r="8" spans="2:18" ht="23.25" customHeight="1" x14ac:dyDescent="0.25">
      <c r="B8" s="167" t="s">
        <v>4</v>
      </c>
      <c r="C8" s="168" t="str">
        <f>'C14_A1'!C8</f>
        <v>Lycée LIVET</v>
      </c>
      <c r="D8" s="169" t="s">
        <v>107</v>
      </c>
      <c r="E8" s="170" t="s">
        <v>115</v>
      </c>
      <c r="F8" s="212"/>
      <c r="G8" s="213"/>
      <c r="H8" s="213"/>
      <c r="I8" s="213"/>
      <c r="J8" s="214"/>
    </row>
    <row r="9" spans="2:18" ht="23.25" customHeight="1" x14ac:dyDescent="0.25">
      <c r="B9" s="167" t="s">
        <v>2</v>
      </c>
      <c r="C9" s="160"/>
      <c r="D9" s="161"/>
      <c r="E9" s="162"/>
      <c r="F9" s="215"/>
      <c r="G9" s="216"/>
      <c r="H9" s="216"/>
      <c r="I9" s="216"/>
      <c r="J9" s="217"/>
    </row>
    <row r="10" spans="2:18" ht="23.25" customHeight="1" x14ac:dyDescent="0.25">
      <c r="B10" s="167" t="s">
        <v>1</v>
      </c>
      <c r="C10" s="160"/>
      <c r="D10" s="161"/>
      <c r="E10" s="162"/>
      <c r="F10" s="215"/>
      <c r="G10" s="216"/>
      <c r="H10" s="216"/>
      <c r="I10" s="216"/>
      <c r="J10" s="217"/>
      <c r="K10" s="42"/>
    </row>
    <row r="11" spans="2:18" ht="23.25" customHeight="1" thickBot="1" x14ac:dyDescent="0.3">
      <c r="B11" s="171" t="s">
        <v>0</v>
      </c>
      <c r="C11" s="163"/>
      <c r="D11" s="164"/>
      <c r="E11" s="165"/>
      <c r="F11" s="218"/>
      <c r="G11" s="219"/>
      <c r="H11" s="219"/>
      <c r="I11" s="219"/>
      <c r="J11" s="220"/>
    </row>
    <row r="12" spans="2:18" ht="24.75" customHeight="1" thickBot="1" x14ac:dyDescent="0.3">
      <c r="B12" s="234" t="s">
        <v>5</v>
      </c>
      <c r="C12" s="235"/>
      <c r="D12" s="137" t="s">
        <v>108</v>
      </c>
      <c r="E12" s="138">
        <v>0</v>
      </c>
      <c r="F12" s="139">
        <v>1</v>
      </c>
      <c r="G12" s="139">
        <v>2</v>
      </c>
      <c r="H12" s="140">
        <v>3</v>
      </c>
      <c r="I12" s="238"/>
      <c r="J12" s="210" t="s">
        <v>140</v>
      </c>
    </row>
    <row r="13" spans="2:18" ht="48" customHeight="1" thickBot="1" x14ac:dyDescent="0.3">
      <c r="B13" s="236" t="s">
        <v>13</v>
      </c>
      <c r="C13" s="237"/>
      <c r="D13" s="159"/>
      <c r="E13" s="58"/>
      <c r="F13" s="58"/>
      <c r="G13" s="58"/>
      <c r="H13" s="59"/>
      <c r="I13" s="239"/>
      <c r="J13" s="211"/>
      <c r="L13" s="240" t="s">
        <v>27</v>
      </c>
      <c r="M13" s="240"/>
      <c r="N13" s="240"/>
      <c r="O13" s="240"/>
      <c r="P13" s="240"/>
      <c r="Q13" s="240"/>
      <c r="R13" s="61" t="s">
        <v>111</v>
      </c>
    </row>
    <row r="14" spans="2:18" ht="48" customHeight="1" x14ac:dyDescent="0.25">
      <c r="B14" s="243" t="s">
        <v>99</v>
      </c>
      <c r="C14" s="244"/>
      <c r="D14" s="221" t="s">
        <v>109</v>
      </c>
      <c r="E14" s="141"/>
      <c r="F14" s="142"/>
      <c r="G14" s="142"/>
      <c r="H14" s="124"/>
      <c r="I14" s="70" t="str">
        <f>IF(R14="PB","◄","")</f>
        <v>◄</v>
      </c>
      <c r="J14" s="352"/>
      <c r="L14" s="43" t="str">
        <f>IF(E14&lt;&gt;"",0,"")</f>
        <v/>
      </c>
      <c r="M14" s="44" t="str">
        <f>IF(F14&lt;&gt;"",1,"")</f>
        <v/>
      </c>
      <c r="N14" s="44" t="str">
        <f>IF(G14&lt;&gt;"",2,"")</f>
        <v/>
      </c>
      <c r="O14" s="44" t="str">
        <f>IF(H14&lt;&gt;"",3,"")</f>
        <v/>
      </c>
      <c r="P14" s="44" t="str">
        <f>IF(AND(L14="",M14="",N14="",O14=""),"",SUM(L14:O14))</f>
        <v/>
      </c>
      <c r="Q14" s="45" t="str">
        <f>IF(P14="","",P14)</f>
        <v/>
      </c>
      <c r="R14" s="193" t="str">
        <f>IF(D14="OUI",IF(COUNTBLANK(E14:H14)=3,1,"PB"),IF(D14="NON",IF(COUNTBLANK(E14:H14)=4,0,"PB")))</f>
        <v>PB</v>
      </c>
    </row>
    <row r="15" spans="2:18" ht="45.6" thickBot="1" x14ac:dyDescent="0.3">
      <c r="B15" s="245"/>
      <c r="C15" s="246"/>
      <c r="D15" s="222"/>
      <c r="E15" s="172" t="str">
        <f>'C14 Descripteurs'!C5</f>
        <v>Aucune compréhension du contexte de la mission</v>
      </c>
      <c r="F15" s="173" t="str">
        <f>'C14 Descripteurs'!D5</f>
        <v>Contexte de la mission analysé, objectif défini</v>
      </c>
      <c r="G15" s="173" t="str">
        <f>'C14 Descripteurs'!E5</f>
        <v>Mode opératoire défini, matériels identifés, choisis et adaptés à la mission</v>
      </c>
      <c r="H15" s="174" t="str">
        <f>'C14 Descripteurs'!F5</f>
        <v>Types de données d'implantation définies en fonction du mode opératoire</v>
      </c>
      <c r="I15" s="71"/>
      <c r="J15" s="353"/>
      <c r="L15" s="43"/>
      <c r="M15" s="44"/>
      <c r="N15" s="44"/>
      <c r="O15" s="44"/>
      <c r="P15" s="44"/>
      <c r="Q15" s="45"/>
      <c r="R15" s="193"/>
    </row>
    <row r="16" spans="2:18" ht="48" customHeight="1" x14ac:dyDescent="0.25">
      <c r="B16" s="247" t="s">
        <v>100</v>
      </c>
      <c r="C16" s="248"/>
      <c r="D16" s="221" t="s">
        <v>109</v>
      </c>
      <c r="E16" s="141"/>
      <c r="F16" s="143"/>
      <c r="G16" s="143"/>
      <c r="H16" s="144"/>
      <c r="I16" s="70" t="str">
        <f>IF(R16="PB","◄","")</f>
        <v>◄</v>
      </c>
      <c r="J16" s="352"/>
      <c r="L16" s="43" t="str">
        <f>IF(E16&lt;&gt;"",0,"")</f>
        <v/>
      </c>
      <c r="M16" s="44" t="str">
        <f>IF(F16&lt;&gt;"",1,"")</f>
        <v/>
      </c>
      <c r="N16" s="44" t="str">
        <f>IF(G16&lt;&gt;"",2,"")</f>
        <v/>
      </c>
      <c r="O16" s="44" t="str">
        <f t="shared" ref="O16:O20" si="0">IF(H16&lt;&gt;"",3,"")</f>
        <v/>
      </c>
      <c r="P16" s="44" t="str">
        <f t="shared" ref="P16:P20" si="1">IF(AND(L16="",M16="",N16="",O16=""),"",SUM(L16:O16))</f>
        <v/>
      </c>
      <c r="Q16" s="45" t="str">
        <f t="shared" ref="Q16:Q31" si="2">IF(P16="","",P16)</f>
        <v/>
      </c>
      <c r="R16" s="193" t="str">
        <f>IF(D16="OUI",IF(COUNTBLANK(E16:H16)=3,1,"PB"),IF(D16="NON",IF(COUNTBLANK(E16:H16)=4,0,"PB")))</f>
        <v>PB</v>
      </c>
    </row>
    <row r="17" spans="2:18" ht="60.6" thickBot="1" x14ac:dyDescent="0.3">
      <c r="B17" s="243"/>
      <c r="C17" s="244"/>
      <c r="D17" s="222"/>
      <c r="E17" s="175" t="str">
        <f>'C14 Descripteurs'!C6</f>
        <v>Aucune analyse des documents supports, aucune donnée d'implantation déterminée</v>
      </c>
      <c r="F17" s="176" t="str">
        <f>'C14 Descripteurs'!D6</f>
        <v>Documents supports analysés (lecture de plans, maquette…) en vue de la détermination des données mais non exploités</v>
      </c>
      <c r="G17" s="176" t="str">
        <f>'C14 Descripteurs'!E6</f>
        <v>Documents supports exploités et données d'implantion et de contrôle partiellement justes</v>
      </c>
      <c r="H17" s="177" t="str">
        <f>'C14 Descripteurs'!F6</f>
        <v>Documents supports exploités, données d'implantion et de contrôle justes</v>
      </c>
      <c r="I17" s="71"/>
      <c r="J17" s="353"/>
      <c r="L17" s="43"/>
      <c r="M17" s="44"/>
      <c r="N17" s="44"/>
      <c r="O17" s="44"/>
      <c r="P17" s="44"/>
      <c r="Q17" s="45"/>
      <c r="R17" s="193"/>
    </row>
    <row r="18" spans="2:18" ht="48" customHeight="1" x14ac:dyDescent="0.25">
      <c r="B18" s="247" t="s">
        <v>101</v>
      </c>
      <c r="C18" s="248"/>
      <c r="D18" s="221" t="s">
        <v>109</v>
      </c>
      <c r="E18" s="141"/>
      <c r="F18" s="143"/>
      <c r="G18" s="143"/>
      <c r="H18" s="144"/>
      <c r="I18" s="70" t="str">
        <f>IF(R18="PB","◄","")</f>
        <v>◄</v>
      </c>
      <c r="J18" s="352"/>
      <c r="L18" s="43" t="str">
        <f>IF(E18&lt;&gt;"",0,"")</f>
        <v/>
      </c>
      <c r="M18" s="44" t="str">
        <f>IF(F18&lt;&gt;"",1,"")</f>
        <v/>
      </c>
      <c r="N18" s="44" t="str">
        <f>IF(G18&lt;&gt;"",2,"")</f>
        <v/>
      </c>
      <c r="O18" s="44" t="str">
        <f t="shared" si="0"/>
        <v/>
      </c>
      <c r="P18" s="44" t="str">
        <f t="shared" si="1"/>
        <v/>
      </c>
      <c r="Q18" s="45" t="str">
        <f t="shared" si="2"/>
        <v/>
      </c>
      <c r="R18" s="193" t="str">
        <f t="shared" ref="R18" si="3">IF(D18="OUI",IF(COUNTBLANK(E18:H18)=3,1,"PB"),IF(D18="NON",IF(COUNTBLANK(E18:H18)=4,0,"PB")))</f>
        <v>PB</v>
      </c>
    </row>
    <row r="19" spans="2:18" ht="75.599999999999994" thickBot="1" x14ac:dyDescent="0.3">
      <c r="B19" s="245"/>
      <c r="C19" s="246"/>
      <c r="D19" s="222"/>
      <c r="E19" s="172" t="str">
        <f>'C14 Descripteurs'!C7</f>
        <v>Aucune implantation réalisée</v>
      </c>
      <c r="F19" s="173" t="str">
        <f>'C14 Descripteurs'!D7</f>
        <v>Matériels de mesures correctement positionnés et régulièrement contrôlés</v>
      </c>
      <c r="G19" s="173" t="str">
        <f>'C14 Descripteurs'!E7</f>
        <v>Données d'implantation exploitées correctement et mesures correctement réalisées, mais implantation partielle ou partiellement incorrecte</v>
      </c>
      <c r="H19" s="174" t="str">
        <f>'C14 Descripteurs'!F7</f>
        <v>Implantation réalisée dans les règles</v>
      </c>
      <c r="I19" s="71"/>
      <c r="J19" s="353"/>
      <c r="L19" s="43"/>
      <c r="M19" s="44"/>
      <c r="N19" s="44"/>
      <c r="O19" s="44"/>
      <c r="P19" s="44"/>
      <c r="Q19" s="45"/>
      <c r="R19" s="193"/>
    </row>
    <row r="20" spans="2:18" ht="48" customHeight="1" x14ac:dyDescent="0.25">
      <c r="B20" s="247" t="s">
        <v>102</v>
      </c>
      <c r="C20" s="248"/>
      <c r="D20" s="221" t="s">
        <v>109</v>
      </c>
      <c r="E20" s="141"/>
      <c r="F20" s="143"/>
      <c r="G20" s="143"/>
      <c r="H20" s="144"/>
      <c r="I20" s="70" t="str">
        <f>IF(R20="PB","◄","")</f>
        <v>◄</v>
      </c>
      <c r="J20" s="352"/>
      <c r="L20" s="43" t="str">
        <f>IF(E20&lt;&gt;"",0,"")</f>
        <v/>
      </c>
      <c r="M20" s="44" t="str">
        <f>IF(F20&lt;&gt;"",1,"")</f>
        <v/>
      </c>
      <c r="N20" s="44" t="str">
        <f>IF(G20&lt;&gt;"",2,"")</f>
        <v/>
      </c>
      <c r="O20" s="44" t="str">
        <f t="shared" si="0"/>
        <v/>
      </c>
      <c r="P20" s="44" t="str">
        <f t="shared" si="1"/>
        <v/>
      </c>
      <c r="Q20" s="45" t="str">
        <f t="shared" si="2"/>
        <v/>
      </c>
      <c r="R20" s="193" t="str">
        <f t="shared" ref="R20" si="4">IF(D20="OUI",IF(COUNTBLANK(E20:H20)=3,1,"PB"),IF(D20="NON",IF(COUNTBLANK(E20:H20)=4,0,"PB")))</f>
        <v>PB</v>
      </c>
    </row>
    <row r="21" spans="2:18" ht="45.6" thickBot="1" x14ac:dyDescent="0.3">
      <c r="B21" s="245"/>
      <c r="C21" s="246"/>
      <c r="D21" s="222"/>
      <c r="E21" s="172" t="str">
        <f>'C14 Descripteurs'!C8</f>
        <v>Aucune implantation contrôlée</v>
      </c>
      <c r="F21" s="173" t="str">
        <f>'C14 Descripteurs'!D8</f>
        <v>Protocole de contrôle défini</v>
      </c>
      <c r="G21" s="173" t="str">
        <f>'C14 Descripteurs'!E8</f>
        <v>Mesures de contrôles réalisées</v>
      </c>
      <c r="H21" s="174" t="str">
        <f>'C14 Descripteurs'!F8</f>
        <v>Écarts analysés et conclusion effectuée, actions correctives proposées le cas échéant</v>
      </c>
      <c r="I21" s="71"/>
      <c r="J21" s="353"/>
      <c r="L21" s="43"/>
      <c r="M21" s="44"/>
      <c r="N21" s="44"/>
      <c r="O21" s="44"/>
      <c r="P21" s="44"/>
      <c r="Q21" s="45"/>
      <c r="R21" s="193"/>
    </row>
    <row r="22" spans="2:18" ht="48" customHeight="1" x14ac:dyDescent="0.25">
      <c r="B22" s="249" t="s">
        <v>12</v>
      </c>
      <c r="C22" s="250"/>
      <c r="D22" s="221" t="s">
        <v>109</v>
      </c>
      <c r="E22" s="141"/>
      <c r="F22" s="143"/>
      <c r="G22" s="143"/>
      <c r="H22" s="144"/>
      <c r="I22" s="70" t="str">
        <f>IF(R22="PB","◄","")</f>
        <v>◄</v>
      </c>
      <c r="J22" s="352"/>
      <c r="L22" s="43" t="str">
        <f>IF(E22&lt;&gt;"",0,"")</f>
        <v/>
      </c>
      <c r="M22" s="44" t="str">
        <f>IF(F22&lt;&gt;"",1,"")</f>
        <v/>
      </c>
      <c r="N22" s="44" t="str">
        <f>IF(G22&lt;&gt;"",2,"")</f>
        <v/>
      </c>
      <c r="O22" s="44" t="str">
        <f t="shared" ref="O22:O31" si="5">IF(H22&lt;&gt;"",3,"")</f>
        <v/>
      </c>
      <c r="P22" s="44" t="str">
        <f t="shared" ref="P22:P31" si="6">IF(AND(L22="",M22="",N22="",O22=""),"",SUM(L22:O22))</f>
        <v/>
      </c>
      <c r="Q22" s="45" t="str">
        <f t="shared" si="2"/>
        <v/>
      </c>
      <c r="R22" s="193" t="str">
        <f t="shared" ref="R22" si="7">IF(D22="OUI",IF(COUNTBLANK(E22:H22)=3,1,"PB"),IF(D22="NON",IF(COUNTBLANK(E22:H22)=4,0,"PB")))</f>
        <v>PB</v>
      </c>
    </row>
    <row r="23" spans="2:18" ht="60.6" thickBot="1" x14ac:dyDescent="0.3">
      <c r="B23" s="251"/>
      <c r="C23" s="252"/>
      <c r="D23" s="222"/>
      <c r="E23" s="172" t="str">
        <f>'C14 Descripteurs'!C9</f>
        <v>Aucune compréhension du contexte ni de la mission</v>
      </c>
      <c r="F23" s="173" t="str">
        <f>'C14 Descripteurs'!D9</f>
        <v>Contexte de la mission analysé, objectif défini, résultat attendu identifié</v>
      </c>
      <c r="G23" s="173" t="str">
        <f>'C14 Descripteurs'!E9</f>
        <v>Protocole de positionnement du trait de niveau choisi et réalisé, matériels de mesure correctement utilisés</v>
      </c>
      <c r="H23" s="174" t="str">
        <f>'C14 Descripteurs'!F9</f>
        <v>Contrôle du positionnement réalisé, écarts analysés en fonction des tolérances</v>
      </c>
      <c r="I23" s="71"/>
      <c r="J23" s="353"/>
      <c r="L23" s="43"/>
      <c r="M23" s="44"/>
      <c r="N23" s="44"/>
      <c r="O23" s="44"/>
      <c r="P23" s="44"/>
      <c r="Q23" s="45"/>
      <c r="R23" s="193"/>
    </row>
    <row r="24" spans="2:18" ht="48" customHeight="1" x14ac:dyDescent="0.25">
      <c r="B24" s="249" t="s">
        <v>10</v>
      </c>
      <c r="C24" s="250"/>
      <c r="D24" s="221" t="s">
        <v>109</v>
      </c>
      <c r="E24" s="141"/>
      <c r="F24" s="143"/>
      <c r="G24" s="143"/>
      <c r="H24" s="144"/>
      <c r="I24" s="70" t="str">
        <f>IF(R24="PB","◄","")</f>
        <v>◄</v>
      </c>
      <c r="J24" s="352"/>
      <c r="L24" s="43" t="str">
        <f>IF(E24&lt;&gt;"",0,"")</f>
        <v/>
      </c>
      <c r="M24" s="44" t="str">
        <f>IF(F24&lt;&gt;"",1,"")</f>
        <v/>
      </c>
      <c r="N24" s="44" t="str">
        <f>IF(G24&lt;&gt;"",2,"")</f>
        <v/>
      </c>
      <c r="O24" s="44" t="str">
        <f t="shared" si="5"/>
        <v/>
      </c>
      <c r="P24" s="44" t="str">
        <f t="shared" si="6"/>
        <v/>
      </c>
      <c r="Q24" s="45" t="str">
        <f t="shared" si="2"/>
        <v/>
      </c>
      <c r="R24" s="193" t="str">
        <f t="shared" ref="R24" si="8">IF(D24="OUI",IF(COUNTBLANK(E24:H24)=3,1,"PB"),IF(D24="NON",IF(COUNTBLANK(E24:H24)=4,0,"PB")))</f>
        <v>PB</v>
      </c>
    </row>
    <row r="25" spans="2:18" ht="45.6" thickBot="1" x14ac:dyDescent="0.3">
      <c r="B25" s="251"/>
      <c r="C25" s="252"/>
      <c r="D25" s="222"/>
      <c r="E25" s="172" t="str">
        <f>'C14 Descripteurs'!C10</f>
        <v>Aucune compréhension du contexte ni de la mission</v>
      </c>
      <c r="F25" s="173" t="str">
        <f>'C14 Descripteurs'!D10</f>
        <v>Contexte de la mission analysé, objectif défini</v>
      </c>
      <c r="G25" s="173" t="str">
        <f>'C14 Descripteurs'!E10</f>
        <v>Protocole de validation défini, mesures de vérifications effectuées, sans validation</v>
      </c>
      <c r="H25" s="174" t="str">
        <f>'C14 Descripteurs'!F10</f>
        <v>Interfaces validées en fonction des tolérances</v>
      </c>
      <c r="I25" s="71"/>
      <c r="J25" s="353"/>
      <c r="L25" s="43"/>
      <c r="M25" s="44"/>
      <c r="N25" s="44"/>
      <c r="O25" s="44"/>
      <c r="P25" s="44"/>
      <c r="Q25" s="45"/>
      <c r="R25" s="193"/>
    </row>
    <row r="26" spans="2:18" ht="48" customHeight="1" x14ac:dyDescent="0.25">
      <c r="B26" s="249" t="s">
        <v>11</v>
      </c>
      <c r="C26" s="250"/>
      <c r="D26" s="221" t="s">
        <v>109</v>
      </c>
      <c r="E26" s="141"/>
      <c r="F26" s="143"/>
      <c r="G26" s="143"/>
      <c r="H26" s="144"/>
      <c r="I26" s="70" t="str">
        <f>IF(R26="PB","◄","")</f>
        <v>◄</v>
      </c>
      <c r="J26" s="352"/>
      <c r="L26" s="43" t="str">
        <f>IF(E26&lt;&gt;"",0,"")</f>
        <v/>
      </c>
      <c r="M26" s="44" t="str">
        <f>IF(F26&lt;&gt;"",1,"")</f>
        <v/>
      </c>
      <c r="N26" s="44" t="str">
        <f>IF(G26&lt;&gt;"",2,"")</f>
        <v/>
      </c>
      <c r="O26" s="44" t="str">
        <f t="shared" si="5"/>
        <v/>
      </c>
      <c r="P26" s="44" t="str">
        <f t="shared" si="6"/>
        <v/>
      </c>
      <c r="Q26" s="45" t="str">
        <f t="shared" si="2"/>
        <v/>
      </c>
      <c r="R26" s="193" t="str">
        <f>IF(D26="OUI",IF(COUNTBLANK(E26:H26)=3,1,"PB"),IF(D26="NON",IF(COUNTBLANK(E26:H26)=4,0,"PB")))</f>
        <v>PB</v>
      </c>
    </row>
    <row r="27" spans="2:18" ht="80.099999999999994" customHeight="1" thickBot="1" x14ac:dyDescent="0.3">
      <c r="B27" s="251"/>
      <c r="C27" s="252"/>
      <c r="D27" s="222"/>
      <c r="E27" s="172" t="str">
        <f>'C14 Descripteurs'!C11</f>
        <v>Aucune compréhension du contexte ni de la mission</v>
      </c>
      <c r="F27" s="173" t="str">
        <f>'C14 Descripteurs'!D11</f>
        <v>Contexte de la mission analysé, objectif défini, résultat attendu identifié</v>
      </c>
      <c r="G27" s="173" t="str">
        <f>'C14 Descripteurs'!E11</f>
        <v>Protocole de traçage choisi et réalisé, matériels de mesure correctement utilisés</v>
      </c>
      <c r="H27" s="174" t="str">
        <f>'C14 Descripteurs'!F11</f>
        <v>Contrôle des traçages réalisés, écarts analysés en fonction des tolérances, actions correctives proposées le cas échéant</v>
      </c>
      <c r="I27" s="71"/>
      <c r="J27" s="353"/>
      <c r="L27" s="43"/>
      <c r="M27" s="44"/>
      <c r="N27" s="44"/>
      <c r="O27" s="44"/>
      <c r="P27" s="44"/>
      <c r="Q27" s="45"/>
      <c r="R27" s="193"/>
    </row>
    <row r="28" spans="2:18" ht="45" x14ac:dyDescent="0.25">
      <c r="B28" s="241" t="s">
        <v>14</v>
      </c>
      <c r="C28" s="242"/>
      <c r="D28" s="60"/>
      <c r="E28" s="178" t="str">
        <f>'C14 Descripteurs'!C13</f>
        <v>Aucune compréhension du contexte ni de la mission</v>
      </c>
      <c r="F28" s="179" t="str">
        <f>'C14 Descripteurs'!D13</f>
        <v>Protocole de contrôle défini</v>
      </c>
      <c r="G28" s="179" t="str">
        <f>'C14 Descripteurs'!E13</f>
        <v>Mesures de contrôles réalisées</v>
      </c>
      <c r="H28" s="180" t="str">
        <f>'C14 Descripteurs'!F13</f>
        <v>Écarts analysés et conclusion effectuée, actions correctives proposées le cas échéant</v>
      </c>
      <c r="I28" s="64"/>
      <c r="J28" s="354"/>
      <c r="L28" s="43"/>
      <c r="M28" s="44"/>
      <c r="N28" s="44"/>
      <c r="O28" s="44"/>
      <c r="P28" s="44"/>
      <c r="Q28" s="45"/>
      <c r="R28" s="63"/>
    </row>
    <row r="29" spans="2:18" ht="48" customHeight="1" x14ac:dyDescent="0.25">
      <c r="B29" s="194" t="s">
        <v>103</v>
      </c>
      <c r="C29" s="195"/>
      <c r="D29" s="68" t="s">
        <v>109</v>
      </c>
      <c r="E29" s="145"/>
      <c r="F29" s="146"/>
      <c r="G29" s="146"/>
      <c r="H29" s="147"/>
      <c r="I29" s="72" t="str">
        <f>IF(R29="PB","◄","")</f>
        <v>◄</v>
      </c>
      <c r="J29" s="355"/>
      <c r="L29" s="43" t="str">
        <f>IF(E29&lt;&gt;"",0,"")</f>
        <v/>
      </c>
      <c r="M29" s="44" t="str">
        <f>IF(F29&lt;&gt;"",1,"")</f>
        <v/>
      </c>
      <c r="N29" s="44" t="str">
        <f>IF(G29&lt;&gt;"",2,"")</f>
        <v/>
      </c>
      <c r="O29" s="44" t="str">
        <f t="shared" si="5"/>
        <v/>
      </c>
      <c r="P29" s="44" t="str">
        <f t="shared" si="6"/>
        <v/>
      </c>
      <c r="Q29" s="45" t="str">
        <f t="shared" si="2"/>
        <v/>
      </c>
      <c r="R29" s="62" t="str">
        <f>IF(D29="OUI",IF(COUNTBLANK(E29:H29)=3,1,"PB"),IF(D29="NON",IF(COUNTBLANK(E29:H29)=4,0,"PB")))</f>
        <v>PB</v>
      </c>
    </row>
    <row r="30" spans="2:18" ht="48" customHeight="1" x14ac:dyDescent="0.25">
      <c r="B30" s="194" t="s">
        <v>104</v>
      </c>
      <c r="C30" s="195"/>
      <c r="D30" s="68" t="s">
        <v>109</v>
      </c>
      <c r="E30" s="145"/>
      <c r="F30" s="146"/>
      <c r="G30" s="146"/>
      <c r="H30" s="147"/>
      <c r="I30" s="73" t="str">
        <f>IF(R30="PB","◄","")</f>
        <v>◄</v>
      </c>
      <c r="J30" s="356"/>
      <c r="L30" s="43" t="str">
        <f>IF(E30&lt;&gt;"",0,"")</f>
        <v/>
      </c>
      <c r="M30" s="44" t="str">
        <f>IF(F30&lt;&gt;"",1,"")</f>
        <v/>
      </c>
      <c r="N30" s="44" t="str">
        <f>IF(G30&lt;&gt;"",2,"")</f>
        <v/>
      </c>
      <c r="O30" s="44" t="str">
        <f t="shared" si="5"/>
        <v/>
      </c>
      <c r="P30" s="44" t="str">
        <f t="shared" si="6"/>
        <v/>
      </c>
      <c r="Q30" s="45" t="str">
        <f t="shared" si="2"/>
        <v/>
      </c>
      <c r="R30" s="62" t="str">
        <f t="shared" ref="R30:R31" si="9">IF(D30="OUI",IF(COUNTBLANK(E30:H30)=3,1,"PB"),IF(D30="NON",IF(COUNTBLANK(E30:H30)=4,0,"PB")))</f>
        <v>PB</v>
      </c>
    </row>
    <row r="31" spans="2:18" ht="48" customHeight="1" thickBot="1" x14ac:dyDescent="0.3">
      <c r="B31" s="223" t="s">
        <v>105</v>
      </c>
      <c r="C31" s="224"/>
      <c r="D31" s="69" t="s">
        <v>109</v>
      </c>
      <c r="E31" s="148"/>
      <c r="F31" s="149"/>
      <c r="G31" s="149"/>
      <c r="H31" s="150"/>
      <c r="I31" s="74" t="str">
        <f>IF(R31="PB","◄","")</f>
        <v>◄</v>
      </c>
      <c r="J31" s="357"/>
      <c r="L31" s="47" t="str">
        <f>IF(E31&lt;&gt;"",0,"")</f>
        <v/>
      </c>
      <c r="M31" s="48" t="str">
        <f>IF(F31&lt;&gt;"",1,"")</f>
        <v/>
      </c>
      <c r="N31" s="48" t="str">
        <f>IF(G31&lt;&gt;"",2,"")</f>
        <v/>
      </c>
      <c r="O31" s="48" t="str">
        <f t="shared" si="5"/>
        <v/>
      </c>
      <c r="P31" s="48" t="str">
        <f t="shared" si="6"/>
        <v/>
      </c>
      <c r="Q31" s="49" t="str">
        <f t="shared" si="2"/>
        <v/>
      </c>
      <c r="R31" s="62" t="str">
        <f t="shared" si="9"/>
        <v>PB</v>
      </c>
    </row>
    <row r="32" spans="2:18" ht="21" customHeight="1" x14ac:dyDescent="0.25">
      <c r="B32" s="204" t="s">
        <v>112</v>
      </c>
      <c r="C32" s="204"/>
      <c r="D32" s="204"/>
      <c r="E32" s="204"/>
      <c r="F32" s="204"/>
      <c r="G32" s="204"/>
      <c r="H32" s="204"/>
      <c r="I32" s="204"/>
    </row>
  </sheetData>
  <sheetProtection sheet="1" objects="1" scenarios="1" selectLockedCells="1"/>
  <mergeCells count="50">
    <mergeCell ref="C6:J6"/>
    <mergeCell ref="D7:E7"/>
    <mergeCell ref="F7:J7"/>
    <mergeCell ref="F8:J11"/>
    <mergeCell ref="B12:C12"/>
    <mergeCell ref="I12:I13"/>
    <mergeCell ref="J12:J13"/>
    <mergeCell ref="B13:C13"/>
    <mergeCell ref="B2:H2"/>
    <mergeCell ref="I2:J4"/>
    <mergeCell ref="B3:H3"/>
    <mergeCell ref="B4:H4"/>
    <mergeCell ref="C5:D5"/>
    <mergeCell ref="F5:G5"/>
    <mergeCell ref="I5:J5"/>
    <mergeCell ref="R14:R15"/>
    <mergeCell ref="B18:C19"/>
    <mergeCell ref="D18:D19"/>
    <mergeCell ref="J18:J19"/>
    <mergeCell ref="R18:R19"/>
    <mergeCell ref="B16:C17"/>
    <mergeCell ref="D16:D17"/>
    <mergeCell ref="J16:J17"/>
    <mergeCell ref="R16:R17"/>
    <mergeCell ref="L13:Q13"/>
    <mergeCell ref="B14:C15"/>
    <mergeCell ref="D14:D15"/>
    <mergeCell ref="J14:J15"/>
    <mergeCell ref="B20:C21"/>
    <mergeCell ref="D20:D21"/>
    <mergeCell ref="J20:J21"/>
    <mergeCell ref="R20:R21"/>
    <mergeCell ref="B22:C23"/>
    <mergeCell ref="D22:D23"/>
    <mergeCell ref="J22:J23"/>
    <mergeCell ref="R22:R23"/>
    <mergeCell ref="B24:C25"/>
    <mergeCell ref="D24:D25"/>
    <mergeCell ref="J24:J25"/>
    <mergeCell ref="R24:R25"/>
    <mergeCell ref="B32:I32"/>
    <mergeCell ref="B26:C27"/>
    <mergeCell ref="D26:D27"/>
    <mergeCell ref="J26:J27"/>
    <mergeCell ref="R26:R27"/>
    <mergeCell ref="B28:C28"/>
    <mergeCell ref="B29:C29"/>
    <mergeCell ref="J29:J31"/>
    <mergeCell ref="B30:C30"/>
    <mergeCell ref="B31:C31"/>
  </mergeCells>
  <conditionalFormatting sqref="D14:D27">
    <cfRule type="containsText" dxfId="209" priority="12" operator="containsText" text="NON">
      <formula>NOT(ISERROR(SEARCH("NON",D14)))</formula>
    </cfRule>
    <cfRule type="containsText" dxfId="208" priority="13" operator="containsText" text="OUI">
      <formula>NOT(ISERROR(SEARCH("OUI",D14)))</formula>
    </cfRule>
    <cfRule type="containsText" dxfId="207" priority="14" operator="containsText" text="Obligatoire">
      <formula>NOT(ISERROR(SEARCH("Obligatoire",D14)))</formula>
    </cfRule>
  </conditionalFormatting>
  <conditionalFormatting sqref="D29:D31">
    <cfRule type="containsText" dxfId="206" priority="9" operator="containsText" text="NON">
      <formula>NOT(ISERROR(SEARCH("NON",D29)))</formula>
    </cfRule>
    <cfRule type="containsText" dxfId="205" priority="10" operator="containsText" text="OUI">
      <formula>NOT(ISERROR(SEARCH("OUI",D29)))</formula>
    </cfRule>
    <cfRule type="containsText" dxfId="204" priority="11" operator="containsText" text="Obligatoire">
      <formula>NOT(ISERROR(SEARCH("Obligatoire",D29)))</formula>
    </cfRule>
  </conditionalFormatting>
  <conditionalFormatting sqref="I14">
    <cfRule type="containsText" dxfId="203" priority="8" operator="containsText" text="◄">
      <formula>NOT(ISERROR(SEARCH("◄",I14)))</formula>
    </cfRule>
  </conditionalFormatting>
  <conditionalFormatting sqref="I16">
    <cfRule type="containsText" dxfId="202" priority="7" operator="containsText" text="◄">
      <formula>NOT(ISERROR(SEARCH("◄",I16)))</formula>
    </cfRule>
  </conditionalFormatting>
  <conditionalFormatting sqref="I18">
    <cfRule type="containsText" dxfId="201" priority="6" operator="containsText" text="◄">
      <formula>NOT(ISERROR(SEARCH("◄",I18)))</formula>
    </cfRule>
  </conditionalFormatting>
  <conditionalFormatting sqref="I20">
    <cfRule type="containsText" dxfId="200" priority="1" operator="containsText" text="◄">
      <formula>NOT(ISERROR(SEARCH("◄",I20)))</formula>
    </cfRule>
  </conditionalFormatting>
  <conditionalFormatting sqref="I22">
    <cfRule type="containsText" dxfId="199" priority="5" operator="containsText" text="◄">
      <formula>NOT(ISERROR(SEARCH("◄",I22)))</formula>
    </cfRule>
  </conditionalFormatting>
  <conditionalFormatting sqref="I24">
    <cfRule type="containsText" dxfId="198" priority="4" operator="containsText" text="◄">
      <formula>NOT(ISERROR(SEARCH("◄",I24)))</formula>
    </cfRule>
  </conditionalFormatting>
  <conditionalFormatting sqref="I26">
    <cfRule type="containsText" dxfId="197" priority="3" operator="containsText" text="◄">
      <formula>NOT(ISERROR(SEARCH("◄",I26)))</formula>
    </cfRule>
  </conditionalFormatting>
  <conditionalFormatting sqref="I29:I31">
    <cfRule type="containsText" dxfId="196" priority="2" operator="containsText" text="◄">
      <formula>NOT(ISERROR(SEARCH("◄",I29)))</formula>
    </cfRule>
  </conditionalFormatting>
  <dataValidations count="1">
    <dataValidation type="list" allowBlank="1" showInputMessage="1" showErrorMessage="1" sqref="D14:D27 D29:D31" xr:uid="{00000000-0002-0000-0700-000000000000}">
      <formula1>"OUI,NON"</formula1>
    </dataValidation>
  </dataValidations>
  <printOptions horizontalCentered="1"/>
  <pageMargins left="0.27559055118110237" right="0.35433070866141736" top="0.27559055118110237" bottom="0.15748031496062992" header="0.23622047244094491" footer="0.19685039370078741"/>
  <pageSetup paperSize="9" scale="4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700-000001000000}">
          <x14:formula1>
            <xm:f>DÉBUT!$C$12:$C$14</xm:f>
          </x14:formula1>
          <xm:sqref>C5 F5 I5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B0F0"/>
    <pageSetUpPr fitToPage="1"/>
  </sheetPr>
  <dimension ref="B1:R32"/>
  <sheetViews>
    <sheetView zoomScale="55" zoomScaleNormal="55" workbookViewId="0">
      <selection activeCell="E14" sqref="E14"/>
    </sheetView>
  </sheetViews>
  <sheetFormatPr baseColWidth="10" defaultColWidth="11.44140625" defaultRowHeight="13.8" x14ac:dyDescent="0.25"/>
  <cols>
    <col min="1" max="1" width="1.88671875" style="41" customWidth="1"/>
    <col min="2" max="2" width="26.109375" style="41" customWidth="1"/>
    <col min="3" max="3" width="37" style="41" customWidth="1"/>
    <col min="4" max="4" width="16.109375" style="41" customWidth="1"/>
    <col min="5" max="8" width="34.109375" style="41" customWidth="1"/>
    <col min="9" max="9" width="7.5546875" style="41" customWidth="1"/>
    <col min="10" max="10" width="73.33203125" style="41" customWidth="1"/>
    <col min="11" max="11" width="5.109375" style="41" customWidth="1"/>
    <col min="12" max="16" width="2.33203125" style="41" hidden="1" customWidth="1"/>
    <col min="17" max="17" width="3.6640625" style="41" hidden="1" customWidth="1"/>
    <col min="18" max="18" width="4.44140625" style="41" hidden="1" customWidth="1"/>
    <col min="19" max="16384" width="11.44140625" style="41"/>
  </cols>
  <sheetData>
    <row r="1" spans="2:18" ht="6" customHeight="1" thickBot="1" x14ac:dyDescent="0.3"/>
    <row r="2" spans="2:18" ht="55.5" customHeight="1" x14ac:dyDescent="0.25">
      <c r="B2" s="225" t="s">
        <v>160</v>
      </c>
      <c r="C2" s="226"/>
      <c r="D2" s="226"/>
      <c r="E2" s="226"/>
      <c r="F2" s="226"/>
      <c r="G2" s="226"/>
      <c r="H2" s="227"/>
      <c r="I2" s="196" t="str">
        <f>'C14_A1'!I2</f>
        <v>SESSION 2028</v>
      </c>
      <c r="J2" s="197"/>
    </row>
    <row r="3" spans="2:18" ht="25.5" customHeight="1" x14ac:dyDescent="0.25">
      <c r="B3" s="228" t="s">
        <v>9</v>
      </c>
      <c r="C3" s="229"/>
      <c r="D3" s="229"/>
      <c r="E3" s="229"/>
      <c r="F3" s="229"/>
      <c r="G3" s="229"/>
      <c r="H3" s="230"/>
      <c r="I3" s="198"/>
      <c r="J3" s="199"/>
    </row>
    <row r="4" spans="2:18" ht="25.5" customHeight="1" thickBot="1" x14ac:dyDescent="0.3">
      <c r="B4" s="231" t="s">
        <v>34</v>
      </c>
      <c r="C4" s="232"/>
      <c r="D4" s="232"/>
      <c r="E4" s="232"/>
      <c r="F4" s="232"/>
      <c r="G4" s="232"/>
      <c r="H4" s="233"/>
      <c r="I4" s="200"/>
      <c r="J4" s="201"/>
    </row>
    <row r="5" spans="2:18" ht="27.75" customHeight="1" thickBot="1" x14ac:dyDescent="0.3">
      <c r="B5" s="166" t="s">
        <v>97</v>
      </c>
      <c r="C5" s="202"/>
      <c r="D5" s="203"/>
      <c r="E5" s="166" t="s">
        <v>97</v>
      </c>
      <c r="F5" s="202"/>
      <c r="G5" s="203"/>
      <c r="H5" s="166" t="s">
        <v>97</v>
      </c>
      <c r="I5" s="202"/>
      <c r="J5" s="203"/>
    </row>
    <row r="6" spans="2:18" ht="42.75" customHeight="1" thickBot="1" x14ac:dyDescent="0.3">
      <c r="B6" s="67" t="s">
        <v>8</v>
      </c>
      <c r="C6" s="350"/>
      <c r="D6" s="350"/>
      <c r="E6" s="350"/>
      <c r="F6" s="350"/>
      <c r="G6" s="350"/>
      <c r="H6" s="350"/>
      <c r="I6" s="350"/>
      <c r="J6" s="351"/>
    </row>
    <row r="7" spans="2:18" ht="35.4" thickBot="1" x14ac:dyDescent="0.35">
      <c r="B7" s="66" t="s">
        <v>113</v>
      </c>
      <c r="C7" s="75" t="str">
        <f>'C14_A1'!C7</f>
        <v>DUPONT Candide</v>
      </c>
      <c r="D7" s="208" t="s">
        <v>114</v>
      </c>
      <c r="E7" s="209"/>
      <c r="F7" s="205" t="s">
        <v>116</v>
      </c>
      <c r="G7" s="206"/>
      <c r="H7" s="206"/>
      <c r="I7" s="206"/>
      <c r="J7" s="207"/>
    </row>
    <row r="8" spans="2:18" ht="23.25" customHeight="1" x14ac:dyDescent="0.25">
      <c r="B8" s="167" t="s">
        <v>4</v>
      </c>
      <c r="C8" s="168" t="str">
        <f>'C14_A1'!C8</f>
        <v>Lycée LIVET</v>
      </c>
      <c r="D8" s="169" t="s">
        <v>107</v>
      </c>
      <c r="E8" s="170" t="s">
        <v>115</v>
      </c>
      <c r="F8" s="212"/>
      <c r="G8" s="213"/>
      <c r="H8" s="213"/>
      <c r="I8" s="213"/>
      <c r="J8" s="214"/>
    </row>
    <row r="9" spans="2:18" ht="23.25" customHeight="1" x14ac:dyDescent="0.25">
      <c r="B9" s="167" t="s">
        <v>2</v>
      </c>
      <c r="C9" s="160"/>
      <c r="D9" s="161"/>
      <c r="E9" s="162"/>
      <c r="F9" s="215"/>
      <c r="G9" s="216"/>
      <c r="H9" s="216"/>
      <c r="I9" s="216"/>
      <c r="J9" s="217"/>
    </row>
    <row r="10" spans="2:18" ht="23.25" customHeight="1" x14ac:dyDescent="0.25">
      <c r="B10" s="167" t="s">
        <v>1</v>
      </c>
      <c r="C10" s="160"/>
      <c r="D10" s="161"/>
      <c r="E10" s="162"/>
      <c r="F10" s="215"/>
      <c r="G10" s="216"/>
      <c r="H10" s="216"/>
      <c r="I10" s="216"/>
      <c r="J10" s="217"/>
      <c r="K10" s="42"/>
    </row>
    <row r="11" spans="2:18" ht="23.25" customHeight="1" thickBot="1" x14ac:dyDescent="0.3">
      <c r="B11" s="171" t="s">
        <v>0</v>
      </c>
      <c r="C11" s="163"/>
      <c r="D11" s="164"/>
      <c r="E11" s="165"/>
      <c r="F11" s="218"/>
      <c r="G11" s="219"/>
      <c r="H11" s="219"/>
      <c r="I11" s="219"/>
      <c r="J11" s="220"/>
    </row>
    <row r="12" spans="2:18" ht="24.75" customHeight="1" thickBot="1" x14ac:dyDescent="0.3">
      <c r="B12" s="234" t="s">
        <v>5</v>
      </c>
      <c r="C12" s="235"/>
      <c r="D12" s="137" t="s">
        <v>108</v>
      </c>
      <c r="E12" s="138">
        <v>0</v>
      </c>
      <c r="F12" s="139">
        <v>1</v>
      </c>
      <c r="G12" s="139">
        <v>2</v>
      </c>
      <c r="H12" s="140">
        <v>3</v>
      </c>
      <c r="I12" s="238"/>
      <c r="J12" s="210" t="s">
        <v>140</v>
      </c>
    </row>
    <row r="13" spans="2:18" ht="48" customHeight="1" thickBot="1" x14ac:dyDescent="0.3">
      <c r="B13" s="236" t="s">
        <v>13</v>
      </c>
      <c r="C13" s="237"/>
      <c r="D13" s="159"/>
      <c r="E13" s="58"/>
      <c r="F13" s="58"/>
      <c r="G13" s="58"/>
      <c r="H13" s="59"/>
      <c r="I13" s="239"/>
      <c r="J13" s="211"/>
      <c r="L13" s="240" t="s">
        <v>27</v>
      </c>
      <c r="M13" s="240"/>
      <c r="N13" s="240"/>
      <c r="O13" s="240"/>
      <c r="P13" s="240"/>
      <c r="Q13" s="240"/>
      <c r="R13" s="61" t="s">
        <v>111</v>
      </c>
    </row>
    <row r="14" spans="2:18" ht="48" customHeight="1" x14ac:dyDescent="0.25">
      <c r="B14" s="243" t="s">
        <v>99</v>
      </c>
      <c r="C14" s="244"/>
      <c r="D14" s="221" t="s">
        <v>109</v>
      </c>
      <c r="E14" s="141"/>
      <c r="F14" s="142"/>
      <c r="G14" s="142"/>
      <c r="H14" s="124"/>
      <c r="I14" s="70" t="str">
        <f>IF(R14="PB","◄","")</f>
        <v>◄</v>
      </c>
      <c r="J14" s="352"/>
      <c r="L14" s="43" t="str">
        <f>IF(E14&lt;&gt;"",0,"")</f>
        <v/>
      </c>
      <c r="M14" s="44" t="str">
        <f>IF(F14&lt;&gt;"",1,"")</f>
        <v/>
      </c>
      <c r="N14" s="44" t="str">
        <f>IF(G14&lt;&gt;"",2,"")</f>
        <v/>
      </c>
      <c r="O14" s="44" t="str">
        <f>IF(H14&lt;&gt;"",3,"")</f>
        <v/>
      </c>
      <c r="P14" s="44" t="str">
        <f>IF(AND(L14="",M14="",N14="",O14=""),"",SUM(L14:O14))</f>
        <v/>
      </c>
      <c r="Q14" s="45" t="str">
        <f>IF(P14="","",P14)</f>
        <v/>
      </c>
      <c r="R14" s="193" t="str">
        <f>IF(D14="OUI",IF(COUNTBLANK(E14:H14)=3,1,"PB"),IF(D14="NON",IF(COUNTBLANK(E14:H14)=4,0,"PB")))</f>
        <v>PB</v>
      </c>
    </row>
    <row r="15" spans="2:18" ht="45.6" thickBot="1" x14ac:dyDescent="0.3">
      <c r="B15" s="245"/>
      <c r="C15" s="246"/>
      <c r="D15" s="222"/>
      <c r="E15" s="172" t="str">
        <f>'C14 Descripteurs'!C5</f>
        <v>Aucune compréhension du contexte de la mission</v>
      </c>
      <c r="F15" s="173" t="str">
        <f>'C14 Descripteurs'!D5</f>
        <v>Contexte de la mission analysé, objectif défini</v>
      </c>
      <c r="G15" s="173" t="str">
        <f>'C14 Descripteurs'!E5</f>
        <v>Mode opératoire défini, matériels identifés, choisis et adaptés à la mission</v>
      </c>
      <c r="H15" s="174" t="str">
        <f>'C14 Descripteurs'!F5</f>
        <v>Types de données d'implantation définies en fonction du mode opératoire</v>
      </c>
      <c r="I15" s="71"/>
      <c r="J15" s="353"/>
      <c r="L15" s="43"/>
      <c r="M15" s="44"/>
      <c r="N15" s="44"/>
      <c r="O15" s="44"/>
      <c r="P15" s="44"/>
      <c r="Q15" s="45"/>
      <c r="R15" s="193"/>
    </row>
    <row r="16" spans="2:18" ht="48" customHeight="1" x14ac:dyDescent="0.25">
      <c r="B16" s="247" t="s">
        <v>100</v>
      </c>
      <c r="C16" s="248"/>
      <c r="D16" s="221" t="s">
        <v>109</v>
      </c>
      <c r="E16" s="141"/>
      <c r="F16" s="143"/>
      <c r="G16" s="143"/>
      <c r="H16" s="144"/>
      <c r="I16" s="70" t="str">
        <f>IF(R16="PB","◄","")</f>
        <v>◄</v>
      </c>
      <c r="J16" s="352"/>
      <c r="L16" s="43" t="str">
        <f>IF(E16&lt;&gt;"",0,"")</f>
        <v/>
      </c>
      <c r="M16" s="44" t="str">
        <f>IF(F16&lt;&gt;"",1,"")</f>
        <v/>
      </c>
      <c r="N16" s="44" t="str">
        <f>IF(G16&lt;&gt;"",2,"")</f>
        <v/>
      </c>
      <c r="O16" s="44" t="str">
        <f t="shared" ref="O16:O20" si="0">IF(H16&lt;&gt;"",3,"")</f>
        <v/>
      </c>
      <c r="P16" s="44" t="str">
        <f t="shared" ref="P16:P20" si="1">IF(AND(L16="",M16="",N16="",O16=""),"",SUM(L16:O16))</f>
        <v/>
      </c>
      <c r="Q16" s="45" t="str">
        <f t="shared" ref="Q16:Q31" si="2">IF(P16="","",P16)</f>
        <v/>
      </c>
      <c r="R16" s="193" t="str">
        <f>IF(D16="OUI",IF(COUNTBLANK(E16:H16)=3,1,"PB"),IF(D16="NON",IF(COUNTBLANK(E16:H16)=4,0,"PB")))</f>
        <v>PB</v>
      </c>
    </row>
    <row r="17" spans="2:18" ht="60.6" thickBot="1" x14ac:dyDescent="0.3">
      <c r="B17" s="243"/>
      <c r="C17" s="244"/>
      <c r="D17" s="222"/>
      <c r="E17" s="175" t="str">
        <f>'C14 Descripteurs'!C6</f>
        <v>Aucune analyse des documents supports, aucune donnée d'implantation déterminée</v>
      </c>
      <c r="F17" s="176" t="str">
        <f>'C14 Descripteurs'!D6</f>
        <v>Documents supports analysés (lecture de plans, maquette…) en vue de la détermination des données mais non exploités</v>
      </c>
      <c r="G17" s="176" t="str">
        <f>'C14 Descripteurs'!E6</f>
        <v>Documents supports exploités et données d'implantion et de contrôle partiellement justes</v>
      </c>
      <c r="H17" s="177" t="str">
        <f>'C14 Descripteurs'!F6</f>
        <v>Documents supports exploités, données d'implantion et de contrôle justes</v>
      </c>
      <c r="I17" s="71"/>
      <c r="J17" s="353"/>
      <c r="L17" s="43"/>
      <c r="M17" s="44"/>
      <c r="N17" s="44"/>
      <c r="O17" s="44"/>
      <c r="P17" s="44"/>
      <c r="Q17" s="45"/>
      <c r="R17" s="193"/>
    </row>
    <row r="18" spans="2:18" ht="48" customHeight="1" x14ac:dyDescent="0.25">
      <c r="B18" s="247" t="s">
        <v>101</v>
      </c>
      <c r="C18" s="248"/>
      <c r="D18" s="221" t="s">
        <v>109</v>
      </c>
      <c r="E18" s="141"/>
      <c r="F18" s="143"/>
      <c r="G18" s="143"/>
      <c r="H18" s="144"/>
      <c r="I18" s="70" t="str">
        <f>IF(R18="PB","◄","")</f>
        <v>◄</v>
      </c>
      <c r="J18" s="352"/>
      <c r="L18" s="43" t="str">
        <f>IF(E18&lt;&gt;"",0,"")</f>
        <v/>
      </c>
      <c r="M18" s="44" t="str">
        <f>IF(F18&lt;&gt;"",1,"")</f>
        <v/>
      </c>
      <c r="N18" s="44" t="str">
        <f>IF(G18&lt;&gt;"",2,"")</f>
        <v/>
      </c>
      <c r="O18" s="44" t="str">
        <f t="shared" si="0"/>
        <v/>
      </c>
      <c r="P18" s="44" t="str">
        <f t="shared" si="1"/>
        <v/>
      </c>
      <c r="Q18" s="45" t="str">
        <f t="shared" si="2"/>
        <v/>
      </c>
      <c r="R18" s="193" t="str">
        <f t="shared" ref="R18" si="3">IF(D18="OUI",IF(COUNTBLANK(E18:H18)=3,1,"PB"),IF(D18="NON",IF(COUNTBLANK(E18:H18)=4,0,"PB")))</f>
        <v>PB</v>
      </c>
    </row>
    <row r="19" spans="2:18" ht="75.599999999999994" thickBot="1" x14ac:dyDescent="0.3">
      <c r="B19" s="245"/>
      <c r="C19" s="246"/>
      <c r="D19" s="222"/>
      <c r="E19" s="172" t="str">
        <f>'C14 Descripteurs'!C7</f>
        <v>Aucune implantation réalisée</v>
      </c>
      <c r="F19" s="173" t="str">
        <f>'C14 Descripteurs'!D7</f>
        <v>Matériels de mesures correctement positionnés et régulièrement contrôlés</v>
      </c>
      <c r="G19" s="173" t="str">
        <f>'C14 Descripteurs'!E7</f>
        <v>Données d'implantation exploitées correctement et mesures correctement réalisées, mais implantation partielle ou partiellement incorrecte</v>
      </c>
      <c r="H19" s="174" t="str">
        <f>'C14 Descripteurs'!F7</f>
        <v>Implantation réalisée dans les règles</v>
      </c>
      <c r="I19" s="71"/>
      <c r="J19" s="353"/>
      <c r="L19" s="43"/>
      <c r="M19" s="44"/>
      <c r="N19" s="44"/>
      <c r="O19" s="44"/>
      <c r="P19" s="44"/>
      <c r="Q19" s="45"/>
      <c r="R19" s="193"/>
    </row>
    <row r="20" spans="2:18" ht="48" customHeight="1" x14ac:dyDescent="0.25">
      <c r="B20" s="247" t="s">
        <v>102</v>
      </c>
      <c r="C20" s="248"/>
      <c r="D20" s="221" t="s">
        <v>109</v>
      </c>
      <c r="E20" s="141"/>
      <c r="F20" s="143"/>
      <c r="G20" s="143"/>
      <c r="H20" s="144"/>
      <c r="I20" s="70" t="str">
        <f>IF(R20="PB","◄","")</f>
        <v>◄</v>
      </c>
      <c r="J20" s="352"/>
      <c r="L20" s="43" t="str">
        <f>IF(E20&lt;&gt;"",0,"")</f>
        <v/>
      </c>
      <c r="M20" s="44" t="str">
        <f>IF(F20&lt;&gt;"",1,"")</f>
        <v/>
      </c>
      <c r="N20" s="44" t="str">
        <f>IF(G20&lt;&gt;"",2,"")</f>
        <v/>
      </c>
      <c r="O20" s="44" t="str">
        <f t="shared" si="0"/>
        <v/>
      </c>
      <c r="P20" s="44" t="str">
        <f t="shared" si="1"/>
        <v/>
      </c>
      <c r="Q20" s="45" t="str">
        <f t="shared" si="2"/>
        <v/>
      </c>
      <c r="R20" s="193" t="str">
        <f t="shared" ref="R20" si="4">IF(D20="OUI",IF(COUNTBLANK(E20:H20)=3,1,"PB"),IF(D20="NON",IF(COUNTBLANK(E20:H20)=4,0,"PB")))</f>
        <v>PB</v>
      </c>
    </row>
    <row r="21" spans="2:18" ht="45.6" thickBot="1" x14ac:dyDescent="0.3">
      <c r="B21" s="245"/>
      <c r="C21" s="246"/>
      <c r="D21" s="222"/>
      <c r="E21" s="172" t="str">
        <f>'C14 Descripteurs'!C8</f>
        <v>Aucune implantation contrôlée</v>
      </c>
      <c r="F21" s="173" t="str">
        <f>'C14 Descripteurs'!D8</f>
        <v>Protocole de contrôle défini</v>
      </c>
      <c r="G21" s="173" t="str">
        <f>'C14 Descripteurs'!E8</f>
        <v>Mesures de contrôles réalisées</v>
      </c>
      <c r="H21" s="174" t="str">
        <f>'C14 Descripteurs'!F8</f>
        <v>Écarts analysés et conclusion effectuée, actions correctives proposées le cas échéant</v>
      </c>
      <c r="I21" s="71"/>
      <c r="J21" s="353"/>
      <c r="L21" s="43"/>
      <c r="M21" s="44"/>
      <c r="N21" s="44"/>
      <c r="O21" s="44"/>
      <c r="P21" s="44"/>
      <c r="Q21" s="45"/>
      <c r="R21" s="193"/>
    </row>
    <row r="22" spans="2:18" ht="48" customHeight="1" x14ac:dyDescent="0.25">
      <c r="B22" s="249" t="s">
        <v>12</v>
      </c>
      <c r="C22" s="250"/>
      <c r="D22" s="221" t="s">
        <v>109</v>
      </c>
      <c r="E22" s="141"/>
      <c r="F22" s="143"/>
      <c r="G22" s="143"/>
      <c r="H22" s="144"/>
      <c r="I22" s="70" t="str">
        <f>IF(R22="PB","◄","")</f>
        <v>◄</v>
      </c>
      <c r="J22" s="352"/>
      <c r="L22" s="43" t="str">
        <f>IF(E22&lt;&gt;"",0,"")</f>
        <v/>
      </c>
      <c r="M22" s="44" t="str">
        <f>IF(F22&lt;&gt;"",1,"")</f>
        <v/>
      </c>
      <c r="N22" s="44" t="str">
        <f>IF(G22&lt;&gt;"",2,"")</f>
        <v/>
      </c>
      <c r="O22" s="44" t="str">
        <f t="shared" ref="O22:O31" si="5">IF(H22&lt;&gt;"",3,"")</f>
        <v/>
      </c>
      <c r="P22" s="44" t="str">
        <f t="shared" ref="P22:P31" si="6">IF(AND(L22="",M22="",N22="",O22=""),"",SUM(L22:O22))</f>
        <v/>
      </c>
      <c r="Q22" s="45" t="str">
        <f t="shared" si="2"/>
        <v/>
      </c>
      <c r="R22" s="193" t="str">
        <f t="shared" ref="R22" si="7">IF(D22="OUI",IF(COUNTBLANK(E22:H22)=3,1,"PB"),IF(D22="NON",IF(COUNTBLANK(E22:H22)=4,0,"PB")))</f>
        <v>PB</v>
      </c>
    </row>
    <row r="23" spans="2:18" ht="60.6" thickBot="1" x14ac:dyDescent="0.3">
      <c r="B23" s="251"/>
      <c r="C23" s="252"/>
      <c r="D23" s="222"/>
      <c r="E23" s="172" t="str">
        <f>'C14 Descripteurs'!C9</f>
        <v>Aucune compréhension du contexte ni de la mission</v>
      </c>
      <c r="F23" s="173" t="str">
        <f>'C14 Descripteurs'!D9</f>
        <v>Contexte de la mission analysé, objectif défini, résultat attendu identifié</v>
      </c>
      <c r="G23" s="173" t="str">
        <f>'C14 Descripteurs'!E9</f>
        <v>Protocole de positionnement du trait de niveau choisi et réalisé, matériels de mesure correctement utilisés</v>
      </c>
      <c r="H23" s="174" t="str">
        <f>'C14 Descripteurs'!F9</f>
        <v>Contrôle du positionnement réalisé, écarts analysés en fonction des tolérances</v>
      </c>
      <c r="I23" s="71"/>
      <c r="J23" s="353"/>
      <c r="L23" s="43"/>
      <c r="M23" s="44"/>
      <c r="N23" s="44"/>
      <c r="O23" s="44"/>
      <c r="P23" s="44"/>
      <c r="Q23" s="45"/>
      <c r="R23" s="193"/>
    </row>
    <row r="24" spans="2:18" ht="48" customHeight="1" x14ac:dyDescent="0.25">
      <c r="B24" s="249" t="s">
        <v>10</v>
      </c>
      <c r="C24" s="250"/>
      <c r="D24" s="221" t="s">
        <v>109</v>
      </c>
      <c r="E24" s="141"/>
      <c r="F24" s="143"/>
      <c r="G24" s="143"/>
      <c r="H24" s="144"/>
      <c r="I24" s="70" t="str">
        <f>IF(R24="PB","◄","")</f>
        <v>◄</v>
      </c>
      <c r="J24" s="352"/>
      <c r="L24" s="43" t="str">
        <f>IF(E24&lt;&gt;"",0,"")</f>
        <v/>
      </c>
      <c r="M24" s="44" t="str">
        <f>IF(F24&lt;&gt;"",1,"")</f>
        <v/>
      </c>
      <c r="N24" s="44" t="str">
        <f>IF(G24&lt;&gt;"",2,"")</f>
        <v/>
      </c>
      <c r="O24" s="44" t="str">
        <f t="shared" si="5"/>
        <v/>
      </c>
      <c r="P24" s="44" t="str">
        <f t="shared" si="6"/>
        <v/>
      </c>
      <c r="Q24" s="45" t="str">
        <f t="shared" si="2"/>
        <v/>
      </c>
      <c r="R24" s="193" t="str">
        <f t="shared" ref="R24" si="8">IF(D24="OUI",IF(COUNTBLANK(E24:H24)=3,1,"PB"),IF(D24="NON",IF(COUNTBLANK(E24:H24)=4,0,"PB")))</f>
        <v>PB</v>
      </c>
    </row>
    <row r="25" spans="2:18" ht="45.6" thickBot="1" x14ac:dyDescent="0.3">
      <c r="B25" s="251"/>
      <c r="C25" s="252"/>
      <c r="D25" s="222"/>
      <c r="E25" s="172" t="str">
        <f>'C14 Descripteurs'!C10</f>
        <v>Aucune compréhension du contexte ni de la mission</v>
      </c>
      <c r="F25" s="173" t="str">
        <f>'C14 Descripteurs'!D10</f>
        <v>Contexte de la mission analysé, objectif défini</v>
      </c>
      <c r="G25" s="173" t="str">
        <f>'C14 Descripteurs'!E10</f>
        <v>Protocole de validation défini, mesures de vérifications effectuées, sans validation</v>
      </c>
      <c r="H25" s="174" t="str">
        <f>'C14 Descripteurs'!F10</f>
        <v>Interfaces validées en fonction des tolérances</v>
      </c>
      <c r="I25" s="71"/>
      <c r="J25" s="353"/>
      <c r="L25" s="43"/>
      <c r="M25" s="44"/>
      <c r="N25" s="44"/>
      <c r="O25" s="44"/>
      <c r="P25" s="44"/>
      <c r="Q25" s="45"/>
      <c r="R25" s="193"/>
    </row>
    <row r="26" spans="2:18" ht="48" customHeight="1" x14ac:dyDescent="0.25">
      <c r="B26" s="249" t="s">
        <v>11</v>
      </c>
      <c r="C26" s="250"/>
      <c r="D26" s="221" t="s">
        <v>109</v>
      </c>
      <c r="E26" s="141"/>
      <c r="F26" s="143"/>
      <c r="G26" s="143"/>
      <c r="H26" s="144"/>
      <c r="I26" s="70" t="str">
        <f>IF(R26="PB","◄","")</f>
        <v>◄</v>
      </c>
      <c r="J26" s="352"/>
      <c r="L26" s="43" t="str">
        <f>IF(E26&lt;&gt;"",0,"")</f>
        <v/>
      </c>
      <c r="M26" s="44" t="str">
        <f>IF(F26&lt;&gt;"",1,"")</f>
        <v/>
      </c>
      <c r="N26" s="44" t="str">
        <f>IF(G26&lt;&gt;"",2,"")</f>
        <v/>
      </c>
      <c r="O26" s="44" t="str">
        <f t="shared" si="5"/>
        <v/>
      </c>
      <c r="P26" s="44" t="str">
        <f t="shared" si="6"/>
        <v/>
      </c>
      <c r="Q26" s="45" t="str">
        <f t="shared" si="2"/>
        <v/>
      </c>
      <c r="R26" s="193" t="str">
        <f>IF(D26="OUI",IF(COUNTBLANK(E26:H26)=3,1,"PB"),IF(D26="NON",IF(COUNTBLANK(E26:H26)=4,0,"PB")))</f>
        <v>PB</v>
      </c>
    </row>
    <row r="27" spans="2:18" ht="80.099999999999994" customHeight="1" thickBot="1" x14ac:dyDescent="0.3">
      <c r="B27" s="251"/>
      <c r="C27" s="252"/>
      <c r="D27" s="222"/>
      <c r="E27" s="172" t="str">
        <f>'C14 Descripteurs'!C11</f>
        <v>Aucune compréhension du contexte ni de la mission</v>
      </c>
      <c r="F27" s="173" t="str">
        <f>'C14 Descripteurs'!D11</f>
        <v>Contexte de la mission analysé, objectif défini, résultat attendu identifié</v>
      </c>
      <c r="G27" s="173" t="str">
        <f>'C14 Descripteurs'!E11</f>
        <v>Protocole de traçage choisi et réalisé, matériels de mesure correctement utilisés</v>
      </c>
      <c r="H27" s="174" t="str">
        <f>'C14 Descripteurs'!F11</f>
        <v>Contrôle des traçages réalisés, écarts analysés en fonction des tolérances, actions correctives proposées le cas échéant</v>
      </c>
      <c r="I27" s="71"/>
      <c r="J27" s="353"/>
      <c r="L27" s="43"/>
      <c r="M27" s="44"/>
      <c r="N27" s="44"/>
      <c r="O27" s="44"/>
      <c r="P27" s="44"/>
      <c r="Q27" s="45"/>
      <c r="R27" s="193"/>
    </row>
    <row r="28" spans="2:18" ht="45" x14ac:dyDescent="0.25">
      <c r="B28" s="241" t="s">
        <v>14</v>
      </c>
      <c r="C28" s="242"/>
      <c r="D28" s="60"/>
      <c r="E28" s="178" t="str">
        <f>'C14 Descripteurs'!C13</f>
        <v>Aucune compréhension du contexte ni de la mission</v>
      </c>
      <c r="F28" s="179" t="str">
        <f>'C14 Descripteurs'!D13</f>
        <v>Protocole de contrôle défini</v>
      </c>
      <c r="G28" s="179" t="str">
        <f>'C14 Descripteurs'!E13</f>
        <v>Mesures de contrôles réalisées</v>
      </c>
      <c r="H28" s="180" t="str">
        <f>'C14 Descripteurs'!F13</f>
        <v>Écarts analysés et conclusion effectuée, actions correctives proposées le cas échéant</v>
      </c>
      <c r="I28" s="64"/>
      <c r="J28" s="354"/>
      <c r="L28" s="43"/>
      <c r="M28" s="44"/>
      <c r="N28" s="44"/>
      <c r="O28" s="44"/>
      <c r="P28" s="44"/>
      <c r="Q28" s="45"/>
      <c r="R28" s="63"/>
    </row>
    <row r="29" spans="2:18" ht="48" customHeight="1" x14ac:dyDescent="0.25">
      <c r="B29" s="194" t="s">
        <v>103</v>
      </c>
      <c r="C29" s="195"/>
      <c r="D29" s="68" t="s">
        <v>109</v>
      </c>
      <c r="E29" s="145"/>
      <c r="F29" s="146"/>
      <c r="G29" s="146"/>
      <c r="H29" s="147"/>
      <c r="I29" s="72" t="str">
        <f>IF(R29="PB","◄","")</f>
        <v>◄</v>
      </c>
      <c r="J29" s="355"/>
      <c r="L29" s="43" t="str">
        <f>IF(E29&lt;&gt;"",0,"")</f>
        <v/>
      </c>
      <c r="M29" s="44" t="str">
        <f>IF(F29&lt;&gt;"",1,"")</f>
        <v/>
      </c>
      <c r="N29" s="44" t="str">
        <f>IF(G29&lt;&gt;"",2,"")</f>
        <v/>
      </c>
      <c r="O29" s="44" t="str">
        <f t="shared" si="5"/>
        <v/>
      </c>
      <c r="P29" s="44" t="str">
        <f t="shared" si="6"/>
        <v/>
      </c>
      <c r="Q29" s="45" t="str">
        <f t="shared" si="2"/>
        <v/>
      </c>
      <c r="R29" s="62" t="str">
        <f>IF(D29="OUI",IF(COUNTBLANK(E29:H29)=3,1,"PB"),IF(D29="NON",IF(COUNTBLANK(E29:H29)=4,0,"PB")))</f>
        <v>PB</v>
      </c>
    </row>
    <row r="30" spans="2:18" ht="48" customHeight="1" x14ac:dyDescent="0.25">
      <c r="B30" s="194" t="s">
        <v>104</v>
      </c>
      <c r="C30" s="195"/>
      <c r="D30" s="68" t="s">
        <v>109</v>
      </c>
      <c r="E30" s="145"/>
      <c r="F30" s="146"/>
      <c r="G30" s="146"/>
      <c r="H30" s="147"/>
      <c r="I30" s="73" t="str">
        <f>IF(R30="PB","◄","")</f>
        <v>◄</v>
      </c>
      <c r="J30" s="356"/>
      <c r="L30" s="43" t="str">
        <f>IF(E30&lt;&gt;"",0,"")</f>
        <v/>
      </c>
      <c r="M30" s="44" t="str">
        <f>IF(F30&lt;&gt;"",1,"")</f>
        <v/>
      </c>
      <c r="N30" s="44" t="str">
        <f>IF(G30&lt;&gt;"",2,"")</f>
        <v/>
      </c>
      <c r="O30" s="44" t="str">
        <f t="shared" si="5"/>
        <v/>
      </c>
      <c r="P30" s="44" t="str">
        <f t="shared" si="6"/>
        <v/>
      </c>
      <c r="Q30" s="45" t="str">
        <f t="shared" si="2"/>
        <v/>
      </c>
      <c r="R30" s="62" t="str">
        <f t="shared" ref="R30:R31" si="9">IF(D30="OUI",IF(COUNTBLANK(E30:H30)=3,1,"PB"),IF(D30="NON",IF(COUNTBLANK(E30:H30)=4,0,"PB")))</f>
        <v>PB</v>
      </c>
    </row>
    <row r="31" spans="2:18" ht="48" customHeight="1" thickBot="1" x14ac:dyDescent="0.3">
      <c r="B31" s="223" t="s">
        <v>105</v>
      </c>
      <c r="C31" s="224"/>
      <c r="D31" s="69" t="s">
        <v>109</v>
      </c>
      <c r="E31" s="148"/>
      <c r="F31" s="149"/>
      <c r="G31" s="149"/>
      <c r="H31" s="150"/>
      <c r="I31" s="74" t="str">
        <f>IF(R31="PB","◄","")</f>
        <v>◄</v>
      </c>
      <c r="J31" s="357"/>
      <c r="L31" s="47" t="str">
        <f>IF(E31&lt;&gt;"",0,"")</f>
        <v/>
      </c>
      <c r="M31" s="48" t="str">
        <f>IF(F31&lt;&gt;"",1,"")</f>
        <v/>
      </c>
      <c r="N31" s="48" t="str">
        <f>IF(G31&lt;&gt;"",2,"")</f>
        <v/>
      </c>
      <c r="O31" s="48" t="str">
        <f t="shared" si="5"/>
        <v/>
      </c>
      <c r="P31" s="48" t="str">
        <f t="shared" si="6"/>
        <v/>
      </c>
      <c r="Q31" s="49" t="str">
        <f t="shared" si="2"/>
        <v/>
      </c>
      <c r="R31" s="62" t="str">
        <f t="shared" si="9"/>
        <v>PB</v>
      </c>
    </row>
    <row r="32" spans="2:18" ht="21" customHeight="1" x14ac:dyDescent="0.25">
      <c r="B32" s="204" t="s">
        <v>112</v>
      </c>
      <c r="C32" s="204"/>
      <c r="D32" s="204"/>
      <c r="E32" s="204"/>
      <c r="F32" s="204"/>
      <c r="G32" s="204"/>
      <c r="H32" s="204"/>
      <c r="I32" s="204"/>
    </row>
  </sheetData>
  <sheetProtection sheet="1" objects="1" scenarios="1" selectLockedCells="1"/>
  <mergeCells count="50">
    <mergeCell ref="C6:J6"/>
    <mergeCell ref="D7:E7"/>
    <mergeCell ref="F7:J7"/>
    <mergeCell ref="F8:J11"/>
    <mergeCell ref="B12:C12"/>
    <mergeCell ref="I12:I13"/>
    <mergeCell ref="J12:J13"/>
    <mergeCell ref="B13:C13"/>
    <mergeCell ref="B2:H2"/>
    <mergeCell ref="I2:J4"/>
    <mergeCell ref="B3:H3"/>
    <mergeCell ref="B4:H4"/>
    <mergeCell ref="C5:D5"/>
    <mergeCell ref="F5:G5"/>
    <mergeCell ref="I5:J5"/>
    <mergeCell ref="R14:R15"/>
    <mergeCell ref="B18:C19"/>
    <mergeCell ref="D18:D19"/>
    <mergeCell ref="J18:J19"/>
    <mergeCell ref="R18:R19"/>
    <mergeCell ref="B16:C17"/>
    <mergeCell ref="D16:D17"/>
    <mergeCell ref="J16:J17"/>
    <mergeCell ref="R16:R17"/>
    <mergeCell ref="L13:Q13"/>
    <mergeCell ref="B14:C15"/>
    <mergeCell ref="D14:D15"/>
    <mergeCell ref="J14:J15"/>
    <mergeCell ref="B20:C21"/>
    <mergeCell ref="D20:D21"/>
    <mergeCell ref="J20:J21"/>
    <mergeCell ref="R20:R21"/>
    <mergeCell ref="B22:C23"/>
    <mergeCell ref="D22:D23"/>
    <mergeCell ref="J22:J23"/>
    <mergeCell ref="R22:R23"/>
    <mergeCell ref="B24:C25"/>
    <mergeCell ref="D24:D25"/>
    <mergeCell ref="J24:J25"/>
    <mergeCell ref="R24:R25"/>
    <mergeCell ref="B32:I32"/>
    <mergeCell ref="B26:C27"/>
    <mergeCell ref="D26:D27"/>
    <mergeCell ref="J26:J27"/>
    <mergeCell ref="R26:R27"/>
    <mergeCell ref="B28:C28"/>
    <mergeCell ref="B29:C29"/>
    <mergeCell ref="J29:J31"/>
    <mergeCell ref="B30:C30"/>
    <mergeCell ref="B31:C31"/>
  </mergeCells>
  <conditionalFormatting sqref="D14:D27">
    <cfRule type="containsText" dxfId="195" priority="12" operator="containsText" text="NON">
      <formula>NOT(ISERROR(SEARCH("NON",D14)))</formula>
    </cfRule>
    <cfRule type="containsText" dxfId="194" priority="13" operator="containsText" text="OUI">
      <formula>NOT(ISERROR(SEARCH("OUI",D14)))</formula>
    </cfRule>
    <cfRule type="containsText" dxfId="193" priority="14" operator="containsText" text="Obligatoire">
      <formula>NOT(ISERROR(SEARCH("Obligatoire",D14)))</formula>
    </cfRule>
  </conditionalFormatting>
  <conditionalFormatting sqref="D29:D31">
    <cfRule type="containsText" dxfId="192" priority="9" operator="containsText" text="NON">
      <formula>NOT(ISERROR(SEARCH("NON",D29)))</formula>
    </cfRule>
    <cfRule type="containsText" dxfId="191" priority="10" operator="containsText" text="OUI">
      <formula>NOT(ISERROR(SEARCH("OUI",D29)))</formula>
    </cfRule>
    <cfRule type="containsText" dxfId="190" priority="11" operator="containsText" text="Obligatoire">
      <formula>NOT(ISERROR(SEARCH("Obligatoire",D29)))</formula>
    </cfRule>
  </conditionalFormatting>
  <conditionalFormatting sqref="I14">
    <cfRule type="containsText" dxfId="189" priority="8" operator="containsText" text="◄">
      <formula>NOT(ISERROR(SEARCH("◄",I14)))</formula>
    </cfRule>
  </conditionalFormatting>
  <conditionalFormatting sqref="I16">
    <cfRule type="containsText" dxfId="188" priority="7" operator="containsText" text="◄">
      <formula>NOT(ISERROR(SEARCH("◄",I16)))</formula>
    </cfRule>
  </conditionalFormatting>
  <conditionalFormatting sqref="I18">
    <cfRule type="containsText" dxfId="187" priority="6" operator="containsText" text="◄">
      <formula>NOT(ISERROR(SEARCH("◄",I18)))</formula>
    </cfRule>
  </conditionalFormatting>
  <conditionalFormatting sqref="I20">
    <cfRule type="containsText" dxfId="186" priority="1" operator="containsText" text="◄">
      <formula>NOT(ISERROR(SEARCH("◄",I20)))</formula>
    </cfRule>
  </conditionalFormatting>
  <conditionalFormatting sqref="I22">
    <cfRule type="containsText" dxfId="185" priority="5" operator="containsText" text="◄">
      <formula>NOT(ISERROR(SEARCH("◄",I22)))</formula>
    </cfRule>
  </conditionalFormatting>
  <conditionalFormatting sqref="I24">
    <cfRule type="containsText" dxfId="184" priority="4" operator="containsText" text="◄">
      <formula>NOT(ISERROR(SEARCH("◄",I24)))</formula>
    </cfRule>
  </conditionalFormatting>
  <conditionalFormatting sqref="I26">
    <cfRule type="containsText" dxfId="183" priority="3" operator="containsText" text="◄">
      <formula>NOT(ISERROR(SEARCH("◄",I26)))</formula>
    </cfRule>
  </conditionalFormatting>
  <conditionalFormatting sqref="I29:I31">
    <cfRule type="containsText" dxfId="182" priority="2" operator="containsText" text="◄">
      <formula>NOT(ISERROR(SEARCH("◄",I29)))</formula>
    </cfRule>
  </conditionalFormatting>
  <dataValidations count="1">
    <dataValidation type="list" allowBlank="1" showInputMessage="1" showErrorMessage="1" sqref="D14:D27 D29:D31" xr:uid="{00000000-0002-0000-0800-000000000000}">
      <formula1>"OUI,NON"</formula1>
    </dataValidation>
  </dataValidations>
  <printOptions horizontalCentered="1"/>
  <pageMargins left="0.27559055118110237" right="0.35433070866141736" top="0.27559055118110237" bottom="0.15748031496062992" header="0.23622047244094491" footer="0.19685039370078741"/>
  <pageSetup paperSize="9" scale="4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800-000001000000}">
          <x14:formula1>
            <xm:f>DÉBUT!$C$12:$C$14</xm:f>
          </x14:formula1>
          <xm:sqref>C5 F5 I5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00B0F0"/>
    <pageSetUpPr fitToPage="1"/>
  </sheetPr>
  <dimension ref="B1:R32"/>
  <sheetViews>
    <sheetView zoomScale="55" zoomScaleNormal="55" workbookViewId="0">
      <selection activeCell="E14" sqref="E14"/>
    </sheetView>
  </sheetViews>
  <sheetFormatPr baseColWidth="10" defaultColWidth="11.44140625" defaultRowHeight="13.8" x14ac:dyDescent="0.25"/>
  <cols>
    <col min="1" max="1" width="1.88671875" style="41" customWidth="1"/>
    <col min="2" max="2" width="26.109375" style="41" customWidth="1"/>
    <col min="3" max="3" width="37" style="41" customWidth="1"/>
    <col min="4" max="4" width="16.109375" style="41" customWidth="1"/>
    <col min="5" max="8" width="34.109375" style="41" customWidth="1"/>
    <col min="9" max="9" width="7.5546875" style="41" customWidth="1"/>
    <col min="10" max="10" width="73.33203125" style="41" customWidth="1"/>
    <col min="11" max="11" width="5.109375" style="41" customWidth="1"/>
    <col min="12" max="16" width="2.33203125" style="41" hidden="1" customWidth="1"/>
    <col min="17" max="17" width="3.6640625" style="41" hidden="1" customWidth="1"/>
    <col min="18" max="18" width="4.44140625" style="41" hidden="1" customWidth="1"/>
    <col min="19" max="16384" width="11.44140625" style="41"/>
  </cols>
  <sheetData>
    <row r="1" spans="2:18" ht="6" customHeight="1" thickBot="1" x14ac:dyDescent="0.3"/>
    <row r="2" spans="2:18" ht="55.5" customHeight="1" x14ac:dyDescent="0.25">
      <c r="B2" s="225" t="s">
        <v>160</v>
      </c>
      <c r="C2" s="226"/>
      <c r="D2" s="226"/>
      <c r="E2" s="226"/>
      <c r="F2" s="226"/>
      <c r="G2" s="226"/>
      <c r="H2" s="227"/>
      <c r="I2" s="196" t="str">
        <f>'C14_A1'!I2</f>
        <v>SESSION 2028</v>
      </c>
      <c r="J2" s="197"/>
    </row>
    <row r="3" spans="2:18" ht="25.5" customHeight="1" x14ac:dyDescent="0.25">
      <c r="B3" s="228" t="s">
        <v>9</v>
      </c>
      <c r="C3" s="229"/>
      <c r="D3" s="229"/>
      <c r="E3" s="229"/>
      <c r="F3" s="229"/>
      <c r="G3" s="229"/>
      <c r="H3" s="230"/>
      <c r="I3" s="198"/>
      <c r="J3" s="199"/>
    </row>
    <row r="4" spans="2:18" ht="25.5" customHeight="1" thickBot="1" x14ac:dyDescent="0.3">
      <c r="B4" s="231" t="s">
        <v>117</v>
      </c>
      <c r="C4" s="232"/>
      <c r="D4" s="232"/>
      <c r="E4" s="232"/>
      <c r="F4" s="232"/>
      <c r="G4" s="232"/>
      <c r="H4" s="233"/>
      <c r="I4" s="200"/>
      <c r="J4" s="201"/>
    </row>
    <row r="5" spans="2:18" ht="27.75" customHeight="1" thickBot="1" x14ac:dyDescent="0.3">
      <c r="B5" s="166" t="s">
        <v>97</v>
      </c>
      <c r="C5" s="202"/>
      <c r="D5" s="203"/>
      <c r="E5" s="166" t="s">
        <v>97</v>
      </c>
      <c r="F5" s="202"/>
      <c r="G5" s="203"/>
      <c r="H5" s="166" t="s">
        <v>97</v>
      </c>
      <c r="I5" s="202"/>
      <c r="J5" s="203"/>
    </row>
    <row r="6" spans="2:18" ht="42.75" customHeight="1" thickBot="1" x14ac:dyDescent="0.3">
      <c r="B6" s="67" t="s">
        <v>8</v>
      </c>
      <c r="C6" s="350"/>
      <c r="D6" s="350"/>
      <c r="E6" s="350"/>
      <c r="F6" s="350"/>
      <c r="G6" s="350"/>
      <c r="H6" s="350"/>
      <c r="I6" s="350"/>
      <c r="J6" s="351"/>
    </row>
    <row r="7" spans="2:18" ht="35.4" thickBot="1" x14ac:dyDescent="0.35">
      <c r="B7" s="66" t="s">
        <v>113</v>
      </c>
      <c r="C7" s="75" t="str">
        <f>'C14_A1'!C7</f>
        <v>DUPONT Candide</v>
      </c>
      <c r="D7" s="208" t="s">
        <v>114</v>
      </c>
      <c r="E7" s="209"/>
      <c r="F7" s="205" t="s">
        <v>116</v>
      </c>
      <c r="G7" s="206"/>
      <c r="H7" s="206"/>
      <c r="I7" s="206"/>
      <c r="J7" s="207"/>
    </row>
    <row r="8" spans="2:18" ht="23.25" customHeight="1" x14ac:dyDescent="0.25">
      <c r="B8" s="167" t="s">
        <v>4</v>
      </c>
      <c r="C8" s="168" t="str">
        <f>'C14_A1'!C8</f>
        <v>Lycée LIVET</v>
      </c>
      <c r="D8" s="169" t="s">
        <v>107</v>
      </c>
      <c r="E8" s="170" t="s">
        <v>115</v>
      </c>
      <c r="F8" s="212"/>
      <c r="G8" s="213"/>
      <c r="H8" s="213"/>
      <c r="I8" s="213"/>
      <c r="J8" s="214"/>
    </row>
    <row r="9" spans="2:18" ht="23.25" customHeight="1" x14ac:dyDescent="0.25">
      <c r="B9" s="167" t="s">
        <v>2</v>
      </c>
      <c r="C9" s="160"/>
      <c r="D9" s="161"/>
      <c r="E9" s="162"/>
      <c r="F9" s="215"/>
      <c r="G9" s="216"/>
      <c r="H9" s="216"/>
      <c r="I9" s="216"/>
      <c r="J9" s="217"/>
    </row>
    <row r="10" spans="2:18" ht="23.25" customHeight="1" x14ac:dyDescent="0.25">
      <c r="B10" s="167" t="s">
        <v>1</v>
      </c>
      <c r="C10" s="160"/>
      <c r="D10" s="161"/>
      <c r="E10" s="162"/>
      <c r="F10" s="215"/>
      <c r="G10" s="216"/>
      <c r="H10" s="216"/>
      <c r="I10" s="216"/>
      <c r="J10" s="217"/>
      <c r="K10" s="42"/>
    </row>
    <row r="11" spans="2:18" ht="23.25" customHeight="1" thickBot="1" x14ac:dyDescent="0.3">
      <c r="B11" s="171" t="s">
        <v>0</v>
      </c>
      <c r="C11" s="163"/>
      <c r="D11" s="164"/>
      <c r="E11" s="165"/>
      <c r="F11" s="218"/>
      <c r="G11" s="219"/>
      <c r="H11" s="219"/>
      <c r="I11" s="219"/>
      <c r="J11" s="220"/>
    </row>
    <row r="12" spans="2:18" ht="24.75" customHeight="1" thickBot="1" x14ac:dyDescent="0.3">
      <c r="B12" s="234" t="s">
        <v>5</v>
      </c>
      <c r="C12" s="235"/>
      <c r="D12" s="137" t="s">
        <v>108</v>
      </c>
      <c r="E12" s="138">
        <v>0</v>
      </c>
      <c r="F12" s="139">
        <v>1</v>
      </c>
      <c r="G12" s="139">
        <v>2</v>
      </c>
      <c r="H12" s="140">
        <v>3</v>
      </c>
      <c r="I12" s="238"/>
      <c r="J12" s="210" t="s">
        <v>140</v>
      </c>
    </row>
    <row r="13" spans="2:18" ht="48" customHeight="1" thickBot="1" x14ac:dyDescent="0.3">
      <c r="B13" s="236" t="s">
        <v>13</v>
      </c>
      <c r="C13" s="237"/>
      <c r="D13" s="159"/>
      <c r="E13" s="58"/>
      <c r="F13" s="58"/>
      <c r="G13" s="58"/>
      <c r="H13" s="59"/>
      <c r="I13" s="239"/>
      <c r="J13" s="211"/>
      <c r="L13" s="240" t="s">
        <v>27</v>
      </c>
      <c r="M13" s="240"/>
      <c r="N13" s="240"/>
      <c r="O13" s="240"/>
      <c r="P13" s="240"/>
      <c r="Q13" s="240"/>
      <c r="R13" s="61" t="s">
        <v>111</v>
      </c>
    </row>
    <row r="14" spans="2:18" ht="48" customHeight="1" x14ac:dyDescent="0.25">
      <c r="B14" s="243" t="s">
        <v>99</v>
      </c>
      <c r="C14" s="244"/>
      <c r="D14" s="221" t="s">
        <v>109</v>
      </c>
      <c r="E14" s="141"/>
      <c r="F14" s="142"/>
      <c r="G14" s="142"/>
      <c r="H14" s="124"/>
      <c r="I14" s="70" t="str">
        <f>IF(R14="PB","◄","")</f>
        <v>◄</v>
      </c>
      <c r="J14" s="352"/>
      <c r="L14" s="43" t="str">
        <f>IF(E14&lt;&gt;"",0,"")</f>
        <v/>
      </c>
      <c r="M14" s="44" t="str">
        <f>IF(F14&lt;&gt;"",1,"")</f>
        <v/>
      </c>
      <c r="N14" s="44" t="str">
        <f>IF(G14&lt;&gt;"",2,"")</f>
        <v/>
      </c>
      <c r="O14" s="44" t="str">
        <f>IF(H14&lt;&gt;"",3,"")</f>
        <v/>
      </c>
      <c r="P14" s="44" t="str">
        <f>IF(AND(L14="",M14="",N14="",O14=""),"",SUM(L14:O14))</f>
        <v/>
      </c>
      <c r="Q14" s="45" t="str">
        <f>IF(P14="","",P14)</f>
        <v/>
      </c>
      <c r="R14" s="193" t="str">
        <f>IF(D14="OUI",IF(COUNTBLANK(E14:H14)=3,1,"PB"),IF(D14="NON",IF(COUNTBLANK(E14:H14)=4,0,"PB")))</f>
        <v>PB</v>
      </c>
    </row>
    <row r="15" spans="2:18" ht="45.6" thickBot="1" x14ac:dyDescent="0.3">
      <c r="B15" s="245"/>
      <c r="C15" s="246"/>
      <c r="D15" s="222"/>
      <c r="E15" s="172" t="str">
        <f>'C14 Descripteurs'!C5</f>
        <v>Aucune compréhension du contexte de la mission</v>
      </c>
      <c r="F15" s="173" t="str">
        <f>'C14 Descripteurs'!D5</f>
        <v>Contexte de la mission analysé, objectif défini</v>
      </c>
      <c r="G15" s="173" t="str">
        <f>'C14 Descripteurs'!E5</f>
        <v>Mode opératoire défini, matériels identifés, choisis et adaptés à la mission</v>
      </c>
      <c r="H15" s="174" t="str">
        <f>'C14 Descripteurs'!F5</f>
        <v>Types de données d'implantation définies en fonction du mode opératoire</v>
      </c>
      <c r="I15" s="71"/>
      <c r="J15" s="353"/>
      <c r="L15" s="43"/>
      <c r="M15" s="44"/>
      <c r="N15" s="44"/>
      <c r="O15" s="44"/>
      <c r="P15" s="44"/>
      <c r="Q15" s="45"/>
      <c r="R15" s="193"/>
    </row>
    <row r="16" spans="2:18" ht="48" customHeight="1" x14ac:dyDescent="0.25">
      <c r="B16" s="247" t="s">
        <v>100</v>
      </c>
      <c r="C16" s="248"/>
      <c r="D16" s="221" t="s">
        <v>109</v>
      </c>
      <c r="E16" s="141"/>
      <c r="F16" s="143"/>
      <c r="G16" s="143"/>
      <c r="H16" s="144"/>
      <c r="I16" s="70" t="str">
        <f>IF(R16="PB","◄","")</f>
        <v>◄</v>
      </c>
      <c r="J16" s="352"/>
      <c r="L16" s="43" t="str">
        <f>IF(E16&lt;&gt;"",0,"")</f>
        <v/>
      </c>
      <c r="M16" s="44" t="str">
        <f>IF(F16&lt;&gt;"",1,"")</f>
        <v/>
      </c>
      <c r="N16" s="44" t="str">
        <f>IF(G16&lt;&gt;"",2,"")</f>
        <v/>
      </c>
      <c r="O16" s="44" t="str">
        <f t="shared" ref="O16:O20" si="0">IF(H16&lt;&gt;"",3,"")</f>
        <v/>
      </c>
      <c r="P16" s="44" t="str">
        <f t="shared" ref="P16:P20" si="1">IF(AND(L16="",M16="",N16="",O16=""),"",SUM(L16:O16))</f>
        <v/>
      </c>
      <c r="Q16" s="45" t="str">
        <f t="shared" ref="Q16:Q31" si="2">IF(P16="","",P16)</f>
        <v/>
      </c>
      <c r="R16" s="193" t="str">
        <f>IF(D16="OUI",IF(COUNTBLANK(E16:H16)=3,1,"PB"),IF(D16="NON",IF(COUNTBLANK(E16:H16)=4,0,"PB")))</f>
        <v>PB</v>
      </c>
    </row>
    <row r="17" spans="2:18" ht="60.6" thickBot="1" x14ac:dyDescent="0.3">
      <c r="B17" s="243"/>
      <c r="C17" s="244"/>
      <c r="D17" s="222"/>
      <c r="E17" s="175" t="str">
        <f>'C14 Descripteurs'!C6</f>
        <v>Aucune analyse des documents supports, aucune donnée d'implantation déterminée</v>
      </c>
      <c r="F17" s="176" t="str">
        <f>'C14 Descripteurs'!D6</f>
        <v>Documents supports analysés (lecture de plans, maquette…) en vue de la détermination des données mais non exploités</v>
      </c>
      <c r="G17" s="176" t="str">
        <f>'C14 Descripteurs'!E6</f>
        <v>Documents supports exploités et données d'implantion et de contrôle partiellement justes</v>
      </c>
      <c r="H17" s="177" t="str">
        <f>'C14 Descripteurs'!F6</f>
        <v>Documents supports exploités, données d'implantion et de contrôle justes</v>
      </c>
      <c r="I17" s="71"/>
      <c r="J17" s="353"/>
      <c r="L17" s="43"/>
      <c r="M17" s="44"/>
      <c r="N17" s="44"/>
      <c r="O17" s="44"/>
      <c r="P17" s="44"/>
      <c r="Q17" s="45"/>
      <c r="R17" s="193"/>
    </row>
    <row r="18" spans="2:18" ht="48" customHeight="1" x14ac:dyDescent="0.25">
      <c r="B18" s="247" t="s">
        <v>101</v>
      </c>
      <c r="C18" s="248"/>
      <c r="D18" s="221" t="s">
        <v>109</v>
      </c>
      <c r="E18" s="141"/>
      <c r="F18" s="143"/>
      <c r="G18" s="143"/>
      <c r="H18" s="144"/>
      <c r="I18" s="70" t="str">
        <f>IF(R18="PB","◄","")</f>
        <v>◄</v>
      </c>
      <c r="J18" s="352"/>
      <c r="L18" s="43" t="str">
        <f>IF(E18&lt;&gt;"",0,"")</f>
        <v/>
      </c>
      <c r="M18" s="44" t="str">
        <f>IF(F18&lt;&gt;"",1,"")</f>
        <v/>
      </c>
      <c r="N18" s="44" t="str">
        <f>IF(G18&lt;&gt;"",2,"")</f>
        <v/>
      </c>
      <c r="O18" s="44" t="str">
        <f t="shared" si="0"/>
        <v/>
      </c>
      <c r="P18" s="44" t="str">
        <f t="shared" si="1"/>
        <v/>
      </c>
      <c r="Q18" s="45" t="str">
        <f t="shared" si="2"/>
        <v/>
      </c>
      <c r="R18" s="193" t="str">
        <f t="shared" ref="R18" si="3">IF(D18="OUI",IF(COUNTBLANK(E18:H18)=3,1,"PB"),IF(D18="NON",IF(COUNTBLANK(E18:H18)=4,0,"PB")))</f>
        <v>PB</v>
      </c>
    </row>
    <row r="19" spans="2:18" ht="75.599999999999994" thickBot="1" x14ac:dyDescent="0.3">
      <c r="B19" s="245"/>
      <c r="C19" s="246"/>
      <c r="D19" s="222"/>
      <c r="E19" s="172" t="str">
        <f>'C14 Descripteurs'!C7</f>
        <v>Aucune implantation réalisée</v>
      </c>
      <c r="F19" s="173" t="str">
        <f>'C14 Descripteurs'!D7</f>
        <v>Matériels de mesures correctement positionnés et régulièrement contrôlés</v>
      </c>
      <c r="G19" s="173" t="str">
        <f>'C14 Descripteurs'!E7</f>
        <v>Données d'implantation exploitées correctement et mesures correctement réalisées, mais implantation partielle ou partiellement incorrecte</v>
      </c>
      <c r="H19" s="174" t="str">
        <f>'C14 Descripteurs'!F7</f>
        <v>Implantation réalisée dans les règles</v>
      </c>
      <c r="I19" s="71"/>
      <c r="J19" s="353"/>
      <c r="L19" s="43"/>
      <c r="M19" s="44"/>
      <c r="N19" s="44"/>
      <c r="O19" s="44"/>
      <c r="P19" s="44"/>
      <c r="Q19" s="45"/>
      <c r="R19" s="193"/>
    </row>
    <row r="20" spans="2:18" ht="48" customHeight="1" x14ac:dyDescent="0.25">
      <c r="B20" s="247" t="s">
        <v>102</v>
      </c>
      <c r="C20" s="248"/>
      <c r="D20" s="221" t="s">
        <v>109</v>
      </c>
      <c r="E20" s="141"/>
      <c r="F20" s="143"/>
      <c r="G20" s="143"/>
      <c r="H20" s="144"/>
      <c r="I20" s="70" t="str">
        <f>IF(R20="PB","◄","")</f>
        <v>◄</v>
      </c>
      <c r="J20" s="352"/>
      <c r="L20" s="43" t="str">
        <f>IF(E20&lt;&gt;"",0,"")</f>
        <v/>
      </c>
      <c r="M20" s="44" t="str">
        <f>IF(F20&lt;&gt;"",1,"")</f>
        <v/>
      </c>
      <c r="N20" s="44" t="str">
        <f>IF(G20&lt;&gt;"",2,"")</f>
        <v/>
      </c>
      <c r="O20" s="44" t="str">
        <f t="shared" si="0"/>
        <v/>
      </c>
      <c r="P20" s="44" t="str">
        <f t="shared" si="1"/>
        <v/>
      </c>
      <c r="Q20" s="45" t="str">
        <f t="shared" si="2"/>
        <v/>
      </c>
      <c r="R20" s="193" t="str">
        <f t="shared" ref="R20" si="4">IF(D20="OUI",IF(COUNTBLANK(E20:H20)=3,1,"PB"),IF(D20="NON",IF(COUNTBLANK(E20:H20)=4,0,"PB")))</f>
        <v>PB</v>
      </c>
    </row>
    <row r="21" spans="2:18" ht="45.6" thickBot="1" x14ac:dyDescent="0.3">
      <c r="B21" s="245"/>
      <c r="C21" s="246"/>
      <c r="D21" s="222"/>
      <c r="E21" s="172" t="str">
        <f>'C14 Descripteurs'!C8</f>
        <v>Aucune implantation contrôlée</v>
      </c>
      <c r="F21" s="173" t="str">
        <f>'C14 Descripteurs'!D8</f>
        <v>Protocole de contrôle défini</v>
      </c>
      <c r="G21" s="173" t="str">
        <f>'C14 Descripteurs'!E8</f>
        <v>Mesures de contrôles réalisées</v>
      </c>
      <c r="H21" s="174" t="str">
        <f>'C14 Descripteurs'!F8</f>
        <v>Écarts analysés et conclusion effectuée, actions correctives proposées le cas échéant</v>
      </c>
      <c r="I21" s="71"/>
      <c r="J21" s="353"/>
      <c r="L21" s="43"/>
      <c r="M21" s="44"/>
      <c r="N21" s="44"/>
      <c r="O21" s="44"/>
      <c r="P21" s="44"/>
      <c r="Q21" s="45"/>
      <c r="R21" s="193"/>
    </row>
    <row r="22" spans="2:18" ht="48" customHeight="1" x14ac:dyDescent="0.25">
      <c r="B22" s="249" t="s">
        <v>12</v>
      </c>
      <c r="C22" s="250"/>
      <c r="D22" s="221" t="s">
        <v>109</v>
      </c>
      <c r="E22" s="141"/>
      <c r="F22" s="143"/>
      <c r="G22" s="143"/>
      <c r="H22" s="144"/>
      <c r="I22" s="70" t="str">
        <f>IF(R22="PB","◄","")</f>
        <v>◄</v>
      </c>
      <c r="J22" s="352"/>
      <c r="L22" s="43" t="str">
        <f>IF(E22&lt;&gt;"",0,"")</f>
        <v/>
      </c>
      <c r="M22" s="44" t="str">
        <f>IF(F22&lt;&gt;"",1,"")</f>
        <v/>
      </c>
      <c r="N22" s="44" t="str">
        <f>IF(G22&lt;&gt;"",2,"")</f>
        <v/>
      </c>
      <c r="O22" s="44" t="str">
        <f t="shared" ref="O22:O31" si="5">IF(H22&lt;&gt;"",3,"")</f>
        <v/>
      </c>
      <c r="P22" s="44" t="str">
        <f t="shared" ref="P22:P31" si="6">IF(AND(L22="",M22="",N22="",O22=""),"",SUM(L22:O22))</f>
        <v/>
      </c>
      <c r="Q22" s="45" t="str">
        <f t="shared" si="2"/>
        <v/>
      </c>
      <c r="R22" s="193" t="str">
        <f t="shared" ref="R22" si="7">IF(D22="OUI",IF(COUNTBLANK(E22:H22)=3,1,"PB"),IF(D22="NON",IF(COUNTBLANK(E22:H22)=4,0,"PB")))</f>
        <v>PB</v>
      </c>
    </row>
    <row r="23" spans="2:18" ht="60.6" thickBot="1" x14ac:dyDescent="0.3">
      <c r="B23" s="251"/>
      <c r="C23" s="252"/>
      <c r="D23" s="222"/>
      <c r="E23" s="172" t="str">
        <f>'C14 Descripteurs'!C9</f>
        <v>Aucune compréhension du contexte ni de la mission</v>
      </c>
      <c r="F23" s="173" t="str">
        <f>'C14 Descripteurs'!D9</f>
        <v>Contexte de la mission analysé, objectif défini, résultat attendu identifié</v>
      </c>
      <c r="G23" s="173" t="str">
        <f>'C14 Descripteurs'!E9</f>
        <v>Protocole de positionnement du trait de niveau choisi et réalisé, matériels de mesure correctement utilisés</v>
      </c>
      <c r="H23" s="174" t="str">
        <f>'C14 Descripteurs'!F9</f>
        <v>Contrôle du positionnement réalisé, écarts analysés en fonction des tolérances</v>
      </c>
      <c r="I23" s="71"/>
      <c r="J23" s="353"/>
      <c r="L23" s="43"/>
      <c r="M23" s="44"/>
      <c r="N23" s="44"/>
      <c r="O23" s="44"/>
      <c r="P23" s="44"/>
      <c r="Q23" s="45"/>
      <c r="R23" s="193"/>
    </row>
    <row r="24" spans="2:18" ht="48" customHeight="1" x14ac:dyDescent="0.25">
      <c r="B24" s="249" t="s">
        <v>10</v>
      </c>
      <c r="C24" s="250"/>
      <c r="D24" s="221" t="s">
        <v>109</v>
      </c>
      <c r="E24" s="141"/>
      <c r="F24" s="143"/>
      <c r="G24" s="143"/>
      <c r="H24" s="144"/>
      <c r="I24" s="70" t="str">
        <f>IF(R24="PB","◄","")</f>
        <v>◄</v>
      </c>
      <c r="J24" s="352"/>
      <c r="L24" s="43" t="str">
        <f>IF(E24&lt;&gt;"",0,"")</f>
        <v/>
      </c>
      <c r="M24" s="44" t="str">
        <f>IF(F24&lt;&gt;"",1,"")</f>
        <v/>
      </c>
      <c r="N24" s="44" t="str">
        <f>IF(G24&lt;&gt;"",2,"")</f>
        <v/>
      </c>
      <c r="O24" s="44" t="str">
        <f t="shared" si="5"/>
        <v/>
      </c>
      <c r="P24" s="44" t="str">
        <f t="shared" si="6"/>
        <v/>
      </c>
      <c r="Q24" s="45" t="str">
        <f t="shared" si="2"/>
        <v/>
      </c>
      <c r="R24" s="193" t="str">
        <f t="shared" ref="R24" si="8">IF(D24="OUI",IF(COUNTBLANK(E24:H24)=3,1,"PB"),IF(D24="NON",IF(COUNTBLANK(E24:H24)=4,0,"PB")))</f>
        <v>PB</v>
      </c>
    </row>
    <row r="25" spans="2:18" ht="45.6" thickBot="1" x14ac:dyDescent="0.3">
      <c r="B25" s="251"/>
      <c r="C25" s="252"/>
      <c r="D25" s="222"/>
      <c r="E25" s="172" t="str">
        <f>'C14 Descripteurs'!C10</f>
        <v>Aucune compréhension du contexte ni de la mission</v>
      </c>
      <c r="F25" s="173" t="str">
        <f>'C14 Descripteurs'!D10</f>
        <v>Contexte de la mission analysé, objectif défini</v>
      </c>
      <c r="G25" s="173" t="str">
        <f>'C14 Descripteurs'!E10</f>
        <v>Protocole de validation défini, mesures de vérifications effectuées, sans validation</v>
      </c>
      <c r="H25" s="174" t="str">
        <f>'C14 Descripteurs'!F10</f>
        <v>Interfaces validées en fonction des tolérances</v>
      </c>
      <c r="I25" s="71"/>
      <c r="J25" s="353"/>
      <c r="L25" s="43"/>
      <c r="M25" s="44"/>
      <c r="N25" s="44"/>
      <c r="O25" s="44"/>
      <c r="P25" s="44"/>
      <c r="Q25" s="45"/>
      <c r="R25" s="193"/>
    </row>
    <row r="26" spans="2:18" ht="48" customHeight="1" x14ac:dyDescent="0.25">
      <c r="B26" s="249" t="s">
        <v>11</v>
      </c>
      <c r="C26" s="250"/>
      <c r="D26" s="221" t="s">
        <v>109</v>
      </c>
      <c r="E26" s="141"/>
      <c r="F26" s="143"/>
      <c r="G26" s="143"/>
      <c r="H26" s="144"/>
      <c r="I26" s="70" t="str">
        <f>IF(R26="PB","◄","")</f>
        <v>◄</v>
      </c>
      <c r="J26" s="352"/>
      <c r="L26" s="43" t="str">
        <f>IF(E26&lt;&gt;"",0,"")</f>
        <v/>
      </c>
      <c r="M26" s="44" t="str">
        <f>IF(F26&lt;&gt;"",1,"")</f>
        <v/>
      </c>
      <c r="N26" s="44" t="str">
        <f>IF(G26&lt;&gt;"",2,"")</f>
        <v/>
      </c>
      <c r="O26" s="44" t="str">
        <f t="shared" si="5"/>
        <v/>
      </c>
      <c r="P26" s="44" t="str">
        <f t="shared" si="6"/>
        <v/>
      </c>
      <c r="Q26" s="45" t="str">
        <f t="shared" si="2"/>
        <v/>
      </c>
      <c r="R26" s="193" t="str">
        <f>IF(D26="OUI",IF(COUNTBLANK(E26:H26)=3,1,"PB"),IF(D26="NON",IF(COUNTBLANK(E26:H26)=4,0,"PB")))</f>
        <v>PB</v>
      </c>
    </row>
    <row r="27" spans="2:18" ht="80.099999999999994" customHeight="1" thickBot="1" x14ac:dyDescent="0.3">
      <c r="B27" s="251"/>
      <c r="C27" s="252"/>
      <c r="D27" s="222"/>
      <c r="E27" s="172" t="str">
        <f>'C14 Descripteurs'!C11</f>
        <v>Aucune compréhension du contexte ni de la mission</v>
      </c>
      <c r="F27" s="173" t="str">
        <f>'C14 Descripteurs'!D11</f>
        <v>Contexte de la mission analysé, objectif défini, résultat attendu identifié</v>
      </c>
      <c r="G27" s="173" t="str">
        <f>'C14 Descripteurs'!E11</f>
        <v>Protocole de traçage choisi et réalisé, matériels de mesure correctement utilisés</v>
      </c>
      <c r="H27" s="174" t="str">
        <f>'C14 Descripteurs'!F11</f>
        <v>Contrôle des traçages réalisés, écarts analysés en fonction des tolérances, actions correctives proposées le cas échéant</v>
      </c>
      <c r="I27" s="71"/>
      <c r="J27" s="353"/>
      <c r="L27" s="43"/>
      <c r="M27" s="44"/>
      <c r="N27" s="44"/>
      <c r="O27" s="44"/>
      <c r="P27" s="44"/>
      <c r="Q27" s="45"/>
      <c r="R27" s="193"/>
    </row>
    <row r="28" spans="2:18" ht="45" x14ac:dyDescent="0.25">
      <c r="B28" s="241" t="s">
        <v>14</v>
      </c>
      <c r="C28" s="242"/>
      <c r="D28" s="60"/>
      <c r="E28" s="178" t="str">
        <f>'C14 Descripteurs'!C13</f>
        <v>Aucune compréhension du contexte ni de la mission</v>
      </c>
      <c r="F28" s="179" t="str">
        <f>'C14 Descripteurs'!D13</f>
        <v>Protocole de contrôle défini</v>
      </c>
      <c r="G28" s="179" t="str">
        <f>'C14 Descripteurs'!E13</f>
        <v>Mesures de contrôles réalisées</v>
      </c>
      <c r="H28" s="180" t="str">
        <f>'C14 Descripteurs'!F13</f>
        <v>Écarts analysés et conclusion effectuée, actions correctives proposées le cas échéant</v>
      </c>
      <c r="I28" s="64"/>
      <c r="J28" s="354"/>
      <c r="L28" s="43"/>
      <c r="M28" s="44"/>
      <c r="N28" s="44"/>
      <c r="O28" s="44"/>
      <c r="P28" s="44"/>
      <c r="Q28" s="45"/>
      <c r="R28" s="63"/>
    </row>
    <row r="29" spans="2:18" ht="48" customHeight="1" x14ac:dyDescent="0.25">
      <c r="B29" s="194" t="s">
        <v>103</v>
      </c>
      <c r="C29" s="195"/>
      <c r="D29" s="68" t="s">
        <v>109</v>
      </c>
      <c r="E29" s="145"/>
      <c r="F29" s="146"/>
      <c r="G29" s="146"/>
      <c r="H29" s="147"/>
      <c r="I29" s="72" t="str">
        <f>IF(R29="PB","◄","")</f>
        <v>◄</v>
      </c>
      <c r="J29" s="355"/>
      <c r="L29" s="43" t="str">
        <f>IF(E29&lt;&gt;"",0,"")</f>
        <v/>
      </c>
      <c r="M29" s="44" t="str">
        <f>IF(F29&lt;&gt;"",1,"")</f>
        <v/>
      </c>
      <c r="N29" s="44" t="str">
        <f>IF(G29&lt;&gt;"",2,"")</f>
        <v/>
      </c>
      <c r="O29" s="44" t="str">
        <f t="shared" si="5"/>
        <v/>
      </c>
      <c r="P29" s="44" t="str">
        <f t="shared" si="6"/>
        <v/>
      </c>
      <c r="Q29" s="45" t="str">
        <f t="shared" si="2"/>
        <v/>
      </c>
      <c r="R29" s="62" t="str">
        <f>IF(D29="OUI",IF(COUNTBLANK(E29:H29)=3,1,"PB"),IF(D29="NON",IF(COUNTBLANK(E29:H29)=4,0,"PB")))</f>
        <v>PB</v>
      </c>
    </row>
    <row r="30" spans="2:18" ht="48" customHeight="1" x14ac:dyDescent="0.25">
      <c r="B30" s="194" t="s">
        <v>104</v>
      </c>
      <c r="C30" s="195"/>
      <c r="D30" s="68" t="s">
        <v>109</v>
      </c>
      <c r="E30" s="145"/>
      <c r="F30" s="146"/>
      <c r="G30" s="146"/>
      <c r="H30" s="147"/>
      <c r="I30" s="73" t="str">
        <f>IF(R30="PB","◄","")</f>
        <v>◄</v>
      </c>
      <c r="J30" s="356"/>
      <c r="L30" s="43" t="str">
        <f>IF(E30&lt;&gt;"",0,"")</f>
        <v/>
      </c>
      <c r="M30" s="44" t="str">
        <f>IF(F30&lt;&gt;"",1,"")</f>
        <v/>
      </c>
      <c r="N30" s="44" t="str">
        <f>IF(G30&lt;&gt;"",2,"")</f>
        <v/>
      </c>
      <c r="O30" s="44" t="str">
        <f t="shared" si="5"/>
        <v/>
      </c>
      <c r="P30" s="44" t="str">
        <f t="shared" si="6"/>
        <v/>
      </c>
      <c r="Q30" s="45" t="str">
        <f t="shared" si="2"/>
        <v/>
      </c>
      <c r="R30" s="62" t="str">
        <f t="shared" ref="R30:R31" si="9">IF(D30="OUI",IF(COUNTBLANK(E30:H30)=3,1,"PB"),IF(D30="NON",IF(COUNTBLANK(E30:H30)=4,0,"PB")))</f>
        <v>PB</v>
      </c>
    </row>
    <row r="31" spans="2:18" ht="48" customHeight="1" thickBot="1" x14ac:dyDescent="0.3">
      <c r="B31" s="223" t="s">
        <v>105</v>
      </c>
      <c r="C31" s="224"/>
      <c r="D31" s="69" t="s">
        <v>109</v>
      </c>
      <c r="E31" s="148"/>
      <c r="F31" s="149"/>
      <c r="G31" s="149"/>
      <c r="H31" s="150"/>
      <c r="I31" s="74" t="str">
        <f>IF(R31="PB","◄","")</f>
        <v>◄</v>
      </c>
      <c r="J31" s="357"/>
      <c r="L31" s="47" t="str">
        <f>IF(E31&lt;&gt;"",0,"")</f>
        <v/>
      </c>
      <c r="M31" s="48" t="str">
        <f>IF(F31&lt;&gt;"",1,"")</f>
        <v/>
      </c>
      <c r="N31" s="48" t="str">
        <f>IF(G31&lt;&gt;"",2,"")</f>
        <v/>
      </c>
      <c r="O31" s="48" t="str">
        <f t="shared" si="5"/>
        <v/>
      </c>
      <c r="P31" s="48" t="str">
        <f t="shared" si="6"/>
        <v/>
      </c>
      <c r="Q31" s="49" t="str">
        <f t="shared" si="2"/>
        <v/>
      </c>
      <c r="R31" s="62" t="str">
        <f t="shared" si="9"/>
        <v>PB</v>
      </c>
    </row>
    <row r="32" spans="2:18" ht="21" customHeight="1" x14ac:dyDescent="0.25">
      <c r="B32" s="204" t="s">
        <v>112</v>
      </c>
      <c r="C32" s="204"/>
      <c r="D32" s="204"/>
      <c r="E32" s="204"/>
      <c r="F32" s="204"/>
      <c r="G32" s="204"/>
      <c r="H32" s="204"/>
      <c r="I32" s="204"/>
    </row>
  </sheetData>
  <sheetProtection sheet="1" objects="1" scenarios="1" selectLockedCells="1"/>
  <mergeCells count="50">
    <mergeCell ref="C6:J6"/>
    <mergeCell ref="D7:E7"/>
    <mergeCell ref="F7:J7"/>
    <mergeCell ref="F8:J11"/>
    <mergeCell ref="B12:C12"/>
    <mergeCell ref="I12:I13"/>
    <mergeCell ref="J12:J13"/>
    <mergeCell ref="B13:C13"/>
    <mergeCell ref="B2:H2"/>
    <mergeCell ref="I2:J4"/>
    <mergeCell ref="B3:H3"/>
    <mergeCell ref="B4:H4"/>
    <mergeCell ref="C5:D5"/>
    <mergeCell ref="F5:G5"/>
    <mergeCell ref="I5:J5"/>
    <mergeCell ref="R14:R15"/>
    <mergeCell ref="B18:C19"/>
    <mergeCell ref="D18:D19"/>
    <mergeCell ref="J18:J19"/>
    <mergeCell ref="R18:R19"/>
    <mergeCell ref="B16:C17"/>
    <mergeCell ref="D16:D17"/>
    <mergeCell ref="J16:J17"/>
    <mergeCell ref="R16:R17"/>
    <mergeCell ref="L13:Q13"/>
    <mergeCell ref="B14:C15"/>
    <mergeCell ref="D14:D15"/>
    <mergeCell ref="J14:J15"/>
    <mergeCell ref="B20:C21"/>
    <mergeCell ref="D20:D21"/>
    <mergeCell ref="J20:J21"/>
    <mergeCell ref="R20:R21"/>
    <mergeCell ref="B22:C23"/>
    <mergeCell ref="D22:D23"/>
    <mergeCell ref="J22:J23"/>
    <mergeCell ref="R22:R23"/>
    <mergeCell ref="B24:C25"/>
    <mergeCell ref="D24:D25"/>
    <mergeCell ref="J24:J25"/>
    <mergeCell ref="R24:R25"/>
    <mergeCell ref="B32:I32"/>
    <mergeCell ref="B26:C27"/>
    <mergeCell ref="D26:D27"/>
    <mergeCell ref="J26:J27"/>
    <mergeCell ref="R26:R27"/>
    <mergeCell ref="B28:C28"/>
    <mergeCell ref="B29:C29"/>
    <mergeCell ref="J29:J31"/>
    <mergeCell ref="B30:C30"/>
    <mergeCell ref="B31:C31"/>
  </mergeCells>
  <conditionalFormatting sqref="D14:D27">
    <cfRule type="containsText" dxfId="181" priority="12" operator="containsText" text="NON">
      <formula>NOT(ISERROR(SEARCH("NON",D14)))</formula>
    </cfRule>
    <cfRule type="containsText" dxfId="180" priority="13" operator="containsText" text="OUI">
      <formula>NOT(ISERROR(SEARCH("OUI",D14)))</formula>
    </cfRule>
    <cfRule type="containsText" dxfId="179" priority="14" operator="containsText" text="Obligatoire">
      <formula>NOT(ISERROR(SEARCH("Obligatoire",D14)))</formula>
    </cfRule>
  </conditionalFormatting>
  <conditionalFormatting sqref="D29:D31">
    <cfRule type="containsText" dxfId="178" priority="9" operator="containsText" text="NON">
      <formula>NOT(ISERROR(SEARCH("NON",D29)))</formula>
    </cfRule>
    <cfRule type="containsText" dxfId="177" priority="10" operator="containsText" text="OUI">
      <formula>NOT(ISERROR(SEARCH("OUI",D29)))</formula>
    </cfRule>
    <cfRule type="containsText" dxfId="176" priority="11" operator="containsText" text="Obligatoire">
      <formula>NOT(ISERROR(SEARCH("Obligatoire",D29)))</formula>
    </cfRule>
  </conditionalFormatting>
  <conditionalFormatting sqref="I14">
    <cfRule type="containsText" dxfId="175" priority="8" operator="containsText" text="◄">
      <formula>NOT(ISERROR(SEARCH("◄",I14)))</formula>
    </cfRule>
  </conditionalFormatting>
  <conditionalFormatting sqref="I16">
    <cfRule type="containsText" dxfId="174" priority="7" operator="containsText" text="◄">
      <formula>NOT(ISERROR(SEARCH("◄",I16)))</formula>
    </cfRule>
  </conditionalFormatting>
  <conditionalFormatting sqref="I18">
    <cfRule type="containsText" dxfId="173" priority="6" operator="containsText" text="◄">
      <formula>NOT(ISERROR(SEARCH("◄",I18)))</formula>
    </cfRule>
  </conditionalFormatting>
  <conditionalFormatting sqref="I20">
    <cfRule type="containsText" dxfId="172" priority="1" operator="containsText" text="◄">
      <formula>NOT(ISERROR(SEARCH("◄",I20)))</formula>
    </cfRule>
  </conditionalFormatting>
  <conditionalFormatting sqref="I22">
    <cfRule type="containsText" dxfId="171" priority="5" operator="containsText" text="◄">
      <formula>NOT(ISERROR(SEARCH("◄",I22)))</formula>
    </cfRule>
  </conditionalFormatting>
  <conditionalFormatting sqref="I24">
    <cfRule type="containsText" dxfId="170" priority="4" operator="containsText" text="◄">
      <formula>NOT(ISERROR(SEARCH("◄",I24)))</formula>
    </cfRule>
  </conditionalFormatting>
  <conditionalFormatting sqref="I26">
    <cfRule type="containsText" dxfId="169" priority="3" operator="containsText" text="◄">
      <formula>NOT(ISERROR(SEARCH("◄",I26)))</formula>
    </cfRule>
  </conditionalFormatting>
  <conditionalFormatting sqref="I29:I31">
    <cfRule type="containsText" dxfId="168" priority="2" operator="containsText" text="◄">
      <formula>NOT(ISERROR(SEARCH("◄",I29)))</formula>
    </cfRule>
  </conditionalFormatting>
  <dataValidations count="1">
    <dataValidation type="list" allowBlank="1" showInputMessage="1" showErrorMessage="1" sqref="D14:D27 D29:D31" xr:uid="{00000000-0002-0000-0900-000000000000}">
      <formula1>"OUI,NON"</formula1>
    </dataValidation>
  </dataValidations>
  <printOptions horizontalCentered="1"/>
  <pageMargins left="0.27559055118110237" right="0.35433070866141736" top="0.27559055118110237" bottom="0.15748031496062992" header="0.23622047244094491" footer="0.19685039370078741"/>
  <pageSetup paperSize="9" scale="4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900-000001000000}">
          <x14:formula1>
            <xm:f>DÉBUT!$C$12:$C$14</xm:f>
          </x14:formula1>
          <xm:sqref>C5 F5 I5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00B0F0"/>
    <pageSetUpPr fitToPage="1"/>
  </sheetPr>
  <dimension ref="B1:R32"/>
  <sheetViews>
    <sheetView zoomScale="55" zoomScaleNormal="55" workbookViewId="0">
      <selection activeCell="E14" sqref="E14"/>
    </sheetView>
  </sheetViews>
  <sheetFormatPr baseColWidth="10" defaultColWidth="11.44140625" defaultRowHeight="13.8" x14ac:dyDescent="0.25"/>
  <cols>
    <col min="1" max="1" width="1.88671875" style="41" customWidth="1"/>
    <col min="2" max="2" width="26.109375" style="41" customWidth="1"/>
    <col min="3" max="3" width="37" style="41" customWidth="1"/>
    <col min="4" max="4" width="16.109375" style="41" customWidth="1"/>
    <col min="5" max="8" width="34.109375" style="41" customWidth="1"/>
    <col min="9" max="9" width="7.5546875" style="41" customWidth="1"/>
    <col min="10" max="10" width="73.33203125" style="41" customWidth="1"/>
    <col min="11" max="11" width="5.109375" style="41" customWidth="1"/>
    <col min="12" max="16" width="2.33203125" style="41" hidden="1" customWidth="1"/>
    <col min="17" max="17" width="3.6640625" style="41" hidden="1" customWidth="1"/>
    <col min="18" max="18" width="4.44140625" style="41" hidden="1" customWidth="1"/>
    <col min="19" max="16384" width="11.44140625" style="41"/>
  </cols>
  <sheetData>
    <row r="1" spans="2:18" ht="6" customHeight="1" thickBot="1" x14ac:dyDescent="0.3"/>
    <row r="2" spans="2:18" ht="55.5" customHeight="1" x14ac:dyDescent="0.25">
      <c r="B2" s="225" t="s">
        <v>160</v>
      </c>
      <c r="C2" s="226"/>
      <c r="D2" s="226"/>
      <c r="E2" s="226"/>
      <c r="F2" s="226"/>
      <c r="G2" s="226"/>
      <c r="H2" s="227"/>
      <c r="I2" s="196" t="str">
        <f>'C14_A1'!I2</f>
        <v>SESSION 2028</v>
      </c>
      <c r="J2" s="197"/>
    </row>
    <row r="3" spans="2:18" ht="25.5" customHeight="1" x14ac:dyDescent="0.25">
      <c r="B3" s="228" t="s">
        <v>9</v>
      </c>
      <c r="C3" s="229"/>
      <c r="D3" s="229"/>
      <c r="E3" s="229"/>
      <c r="F3" s="229"/>
      <c r="G3" s="229"/>
      <c r="H3" s="230"/>
      <c r="I3" s="198"/>
      <c r="J3" s="199"/>
    </row>
    <row r="4" spans="2:18" ht="25.5" customHeight="1" thickBot="1" x14ac:dyDescent="0.3">
      <c r="B4" s="231" t="s">
        <v>118</v>
      </c>
      <c r="C4" s="232"/>
      <c r="D4" s="232"/>
      <c r="E4" s="232"/>
      <c r="F4" s="232"/>
      <c r="G4" s="232"/>
      <c r="H4" s="233"/>
      <c r="I4" s="200"/>
      <c r="J4" s="201"/>
    </row>
    <row r="5" spans="2:18" ht="27.75" customHeight="1" thickBot="1" x14ac:dyDescent="0.3">
      <c r="B5" s="166" t="s">
        <v>97</v>
      </c>
      <c r="C5" s="202"/>
      <c r="D5" s="203"/>
      <c r="E5" s="166" t="s">
        <v>97</v>
      </c>
      <c r="F5" s="202"/>
      <c r="G5" s="203"/>
      <c r="H5" s="166" t="s">
        <v>97</v>
      </c>
      <c r="I5" s="202"/>
      <c r="J5" s="203"/>
    </row>
    <row r="6" spans="2:18" ht="42.75" customHeight="1" thickBot="1" x14ac:dyDescent="0.3">
      <c r="B6" s="67" t="s">
        <v>8</v>
      </c>
      <c r="C6" s="350"/>
      <c r="D6" s="350"/>
      <c r="E6" s="350"/>
      <c r="F6" s="350"/>
      <c r="G6" s="350"/>
      <c r="H6" s="350"/>
      <c r="I6" s="350"/>
      <c r="J6" s="351"/>
    </row>
    <row r="7" spans="2:18" ht="35.4" thickBot="1" x14ac:dyDescent="0.35">
      <c r="B7" s="66" t="s">
        <v>113</v>
      </c>
      <c r="C7" s="75" t="str">
        <f>'C14_A1'!C7</f>
        <v>DUPONT Candide</v>
      </c>
      <c r="D7" s="208" t="s">
        <v>114</v>
      </c>
      <c r="E7" s="209"/>
      <c r="F7" s="205" t="s">
        <v>116</v>
      </c>
      <c r="G7" s="206"/>
      <c r="H7" s="206"/>
      <c r="I7" s="206"/>
      <c r="J7" s="207"/>
    </row>
    <row r="8" spans="2:18" ht="23.25" customHeight="1" x14ac:dyDescent="0.25">
      <c r="B8" s="167" t="s">
        <v>4</v>
      </c>
      <c r="C8" s="168" t="str">
        <f>'C14_A1'!C8</f>
        <v>Lycée LIVET</v>
      </c>
      <c r="D8" s="169" t="s">
        <v>107</v>
      </c>
      <c r="E8" s="170" t="s">
        <v>115</v>
      </c>
      <c r="F8" s="212"/>
      <c r="G8" s="213"/>
      <c r="H8" s="213"/>
      <c r="I8" s="213"/>
      <c r="J8" s="214"/>
    </row>
    <row r="9" spans="2:18" ht="23.25" customHeight="1" x14ac:dyDescent="0.25">
      <c r="B9" s="167" t="s">
        <v>2</v>
      </c>
      <c r="C9" s="160"/>
      <c r="D9" s="161"/>
      <c r="E9" s="162"/>
      <c r="F9" s="215"/>
      <c r="G9" s="216"/>
      <c r="H9" s="216"/>
      <c r="I9" s="216"/>
      <c r="J9" s="217"/>
    </row>
    <row r="10" spans="2:18" ht="23.25" customHeight="1" x14ac:dyDescent="0.25">
      <c r="B10" s="167" t="s">
        <v>1</v>
      </c>
      <c r="C10" s="160"/>
      <c r="D10" s="161"/>
      <c r="E10" s="162"/>
      <c r="F10" s="215"/>
      <c r="G10" s="216"/>
      <c r="H10" s="216"/>
      <c r="I10" s="216"/>
      <c r="J10" s="217"/>
      <c r="K10" s="42"/>
    </row>
    <row r="11" spans="2:18" ht="23.25" customHeight="1" thickBot="1" x14ac:dyDescent="0.3">
      <c r="B11" s="171" t="s">
        <v>0</v>
      </c>
      <c r="C11" s="163"/>
      <c r="D11" s="164"/>
      <c r="E11" s="165"/>
      <c r="F11" s="218"/>
      <c r="G11" s="219"/>
      <c r="H11" s="219"/>
      <c r="I11" s="219"/>
      <c r="J11" s="220"/>
    </row>
    <row r="12" spans="2:18" ht="24.75" customHeight="1" thickBot="1" x14ac:dyDescent="0.3">
      <c r="B12" s="234" t="s">
        <v>5</v>
      </c>
      <c r="C12" s="235"/>
      <c r="D12" s="137" t="s">
        <v>108</v>
      </c>
      <c r="E12" s="138">
        <v>0</v>
      </c>
      <c r="F12" s="139">
        <v>1</v>
      </c>
      <c r="G12" s="139">
        <v>2</v>
      </c>
      <c r="H12" s="140">
        <v>3</v>
      </c>
      <c r="I12" s="238"/>
      <c r="J12" s="210" t="s">
        <v>140</v>
      </c>
    </row>
    <row r="13" spans="2:18" ht="48" customHeight="1" thickBot="1" x14ac:dyDescent="0.3">
      <c r="B13" s="236" t="s">
        <v>13</v>
      </c>
      <c r="C13" s="237"/>
      <c r="D13" s="159"/>
      <c r="E13" s="58"/>
      <c r="F13" s="58"/>
      <c r="G13" s="58"/>
      <c r="H13" s="59"/>
      <c r="I13" s="239"/>
      <c r="J13" s="211"/>
      <c r="L13" s="240" t="s">
        <v>27</v>
      </c>
      <c r="M13" s="240"/>
      <c r="N13" s="240"/>
      <c r="O13" s="240"/>
      <c r="P13" s="240"/>
      <c r="Q13" s="240"/>
      <c r="R13" s="61" t="s">
        <v>111</v>
      </c>
    </row>
    <row r="14" spans="2:18" ht="48" customHeight="1" x14ac:dyDescent="0.25">
      <c r="B14" s="243" t="s">
        <v>99</v>
      </c>
      <c r="C14" s="244"/>
      <c r="D14" s="221" t="s">
        <v>109</v>
      </c>
      <c r="E14" s="141"/>
      <c r="F14" s="142"/>
      <c r="G14" s="142"/>
      <c r="H14" s="124"/>
      <c r="I14" s="70" t="str">
        <f>IF(R14="PB","◄","")</f>
        <v>◄</v>
      </c>
      <c r="J14" s="352"/>
      <c r="L14" s="43" t="str">
        <f>IF(E14&lt;&gt;"",0,"")</f>
        <v/>
      </c>
      <c r="M14" s="44" t="str">
        <f>IF(F14&lt;&gt;"",1,"")</f>
        <v/>
      </c>
      <c r="N14" s="44" t="str">
        <f>IF(G14&lt;&gt;"",2,"")</f>
        <v/>
      </c>
      <c r="O14" s="44" t="str">
        <f>IF(H14&lt;&gt;"",3,"")</f>
        <v/>
      </c>
      <c r="P14" s="44" t="str">
        <f>IF(AND(L14="",M14="",N14="",O14=""),"",SUM(L14:O14))</f>
        <v/>
      </c>
      <c r="Q14" s="45" t="str">
        <f>IF(P14="","",P14)</f>
        <v/>
      </c>
      <c r="R14" s="193" t="str">
        <f>IF(D14="OUI",IF(COUNTBLANK(E14:H14)=3,1,"PB"),IF(D14="NON",IF(COUNTBLANK(E14:H14)=4,0,"PB")))</f>
        <v>PB</v>
      </c>
    </row>
    <row r="15" spans="2:18" ht="45.6" thickBot="1" x14ac:dyDescent="0.3">
      <c r="B15" s="245"/>
      <c r="C15" s="246"/>
      <c r="D15" s="222"/>
      <c r="E15" s="172" t="str">
        <f>'C14 Descripteurs'!C5</f>
        <v>Aucune compréhension du contexte de la mission</v>
      </c>
      <c r="F15" s="173" t="str">
        <f>'C14 Descripteurs'!D5</f>
        <v>Contexte de la mission analysé, objectif défini</v>
      </c>
      <c r="G15" s="173" t="str">
        <f>'C14 Descripteurs'!E5</f>
        <v>Mode opératoire défini, matériels identifés, choisis et adaptés à la mission</v>
      </c>
      <c r="H15" s="174" t="str">
        <f>'C14 Descripteurs'!F5</f>
        <v>Types de données d'implantation définies en fonction du mode opératoire</v>
      </c>
      <c r="I15" s="71"/>
      <c r="J15" s="353"/>
      <c r="L15" s="43"/>
      <c r="M15" s="44"/>
      <c r="N15" s="44"/>
      <c r="O15" s="44"/>
      <c r="P15" s="44"/>
      <c r="Q15" s="45"/>
      <c r="R15" s="193"/>
    </row>
    <row r="16" spans="2:18" ht="48" customHeight="1" x14ac:dyDescent="0.25">
      <c r="B16" s="247" t="s">
        <v>100</v>
      </c>
      <c r="C16" s="248"/>
      <c r="D16" s="221" t="s">
        <v>109</v>
      </c>
      <c r="E16" s="141"/>
      <c r="F16" s="143"/>
      <c r="G16" s="143"/>
      <c r="H16" s="144"/>
      <c r="I16" s="70" t="str">
        <f>IF(R16="PB","◄","")</f>
        <v>◄</v>
      </c>
      <c r="J16" s="352"/>
      <c r="L16" s="43" t="str">
        <f>IF(E16&lt;&gt;"",0,"")</f>
        <v/>
      </c>
      <c r="M16" s="44" t="str">
        <f>IF(F16&lt;&gt;"",1,"")</f>
        <v/>
      </c>
      <c r="N16" s="44" t="str">
        <f>IF(G16&lt;&gt;"",2,"")</f>
        <v/>
      </c>
      <c r="O16" s="44" t="str">
        <f t="shared" ref="O16:O20" si="0">IF(H16&lt;&gt;"",3,"")</f>
        <v/>
      </c>
      <c r="P16" s="44" t="str">
        <f t="shared" ref="P16:P20" si="1">IF(AND(L16="",M16="",N16="",O16=""),"",SUM(L16:O16))</f>
        <v/>
      </c>
      <c r="Q16" s="45" t="str">
        <f t="shared" ref="Q16:Q31" si="2">IF(P16="","",P16)</f>
        <v/>
      </c>
      <c r="R16" s="193" t="str">
        <f>IF(D16="OUI",IF(COUNTBLANK(E16:H16)=3,1,"PB"),IF(D16="NON",IF(COUNTBLANK(E16:H16)=4,0,"PB")))</f>
        <v>PB</v>
      </c>
    </row>
    <row r="17" spans="2:18" ht="60.6" thickBot="1" x14ac:dyDescent="0.3">
      <c r="B17" s="243"/>
      <c r="C17" s="244"/>
      <c r="D17" s="222"/>
      <c r="E17" s="175" t="str">
        <f>'C14 Descripteurs'!C6</f>
        <v>Aucune analyse des documents supports, aucune donnée d'implantation déterminée</v>
      </c>
      <c r="F17" s="176" t="str">
        <f>'C14 Descripteurs'!D6</f>
        <v>Documents supports analysés (lecture de plans, maquette…) en vue de la détermination des données mais non exploités</v>
      </c>
      <c r="G17" s="176" t="str">
        <f>'C14 Descripteurs'!E6</f>
        <v>Documents supports exploités et données d'implantion et de contrôle partiellement justes</v>
      </c>
      <c r="H17" s="177" t="str">
        <f>'C14 Descripteurs'!F6</f>
        <v>Documents supports exploités, données d'implantion et de contrôle justes</v>
      </c>
      <c r="I17" s="71"/>
      <c r="J17" s="353"/>
      <c r="L17" s="43"/>
      <c r="M17" s="44"/>
      <c r="N17" s="44"/>
      <c r="O17" s="44"/>
      <c r="P17" s="44"/>
      <c r="Q17" s="45"/>
      <c r="R17" s="193"/>
    </row>
    <row r="18" spans="2:18" ht="48" customHeight="1" x14ac:dyDescent="0.25">
      <c r="B18" s="247" t="s">
        <v>101</v>
      </c>
      <c r="C18" s="248"/>
      <c r="D18" s="221" t="s">
        <v>109</v>
      </c>
      <c r="E18" s="141"/>
      <c r="F18" s="143"/>
      <c r="G18" s="143"/>
      <c r="H18" s="144"/>
      <c r="I18" s="70" t="str">
        <f>IF(R18="PB","◄","")</f>
        <v>◄</v>
      </c>
      <c r="J18" s="352"/>
      <c r="L18" s="43" t="str">
        <f>IF(E18&lt;&gt;"",0,"")</f>
        <v/>
      </c>
      <c r="M18" s="44" t="str">
        <f>IF(F18&lt;&gt;"",1,"")</f>
        <v/>
      </c>
      <c r="N18" s="44" t="str">
        <f>IF(G18&lt;&gt;"",2,"")</f>
        <v/>
      </c>
      <c r="O18" s="44" t="str">
        <f t="shared" si="0"/>
        <v/>
      </c>
      <c r="P18" s="44" t="str">
        <f t="shared" si="1"/>
        <v/>
      </c>
      <c r="Q18" s="45" t="str">
        <f t="shared" si="2"/>
        <v/>
      </c>
      <c r="R18" s="193" t="str">
        <f t="shared" ref="R18" si="3">IF(D18="OUI",IF(COUNTBLANK(E18:H18)=3,1,"PB"),IF(D18="NON",IF(COUNTBLANK(E18:H18)=4,0,"PB")))</f>
        <v>PB</v>
      </c>
    </row>
    <row r="19" spans="2:18" ht="75.599999999999994" thickBot="1" x14ac:dyDescent="0.3">
      <c r="B19" s="245"/>
      <c r="C19" s="246"/>
      <c r="D19" s="222"/>
      <c r="E19" s="172" t="str">
        <f>'C14 Descripteurs'!C7</f>
        <v>Aucune implantation réalisée</v>
      </c>
      <c r="F19" s="173" t="str">
        <f>'C14 Descripteurs'!D7</f>
        <v>Matériels de mesures correctement positionnés et régulièrement contrôlés</v>
      </c>
      <c r="G19" s="173" t="str">
        <f>'C14 Descripteurs'!E7</f>
        <v>Données d'implantation exploitées correctement et mesures correctement réalisées, mais implantation partielle ou partiellement incorrecte</v>
      </c>
      <c r="H19" s="174" t="str">
        <f>'C14 Descripteurs'!F7</f>
        <v>Implantation réalisée dans les règles</v>
      </c>
      <c r="I19" s="71"/>
      <c r="J19" s="353"/>
      <c r="L19" s="43"/>
      <c r="M19" s="44"/>
      <c r="N19" s="44"/>
      <c r="O19" s="44"/>
      <c r="P19" s="44"/>
      <c r="Q19" s="45"/>
      <c r="R19" s="193"/>
    </row>
    <row r="20" spans="2:18" ht="48" customHeight="1" x14ac:dyDescent="0.25">
      <c r="B20" s="247" t="s">
        <v>102</v>
      </c>
      <c r="C20" s="248"/>
      <c r="D20" s="221" t="s">
        <v>109</v>
      </c>
      <c r="E20" s="141"/>
      <c r="F20" s="143"/>
      <c r="G20" s="143"/>
      <c r="H20" s="144"/>
      <c r="I20" s="70" t="str">
        <f>IF(R20="PB","◄","")</f>
        <v>◄</v>
      </c>
      <c r="J20" s="352"/>
      <c r="L20" s="43" t="str">
        <f>IF(E20&lt;&gt;"",0,"")</f>
        <v/>
      </c>
      <c r="M20" s="44" t="str">
        <f>IF(F20&lt;&gt;"",1,"")</f>
        <v/>
      </c>
      <c r="N20" s="44" t="str">
        <f>IF(G20&lt;&gt;"",2,"")</f>
        <v/>
      </c>
      <c r="O20" s="44" t="str">
        <f t="shared" si="0"/>
        <v/>
      </c>
      <c r="P20" s="44" t="str">
        <f t="shared" si="1"/>
        <v/>
      </c>
      <c r="Q20" s="45" t="str">
        <f t="shared" si="2"/>
        <v/>
      </c>
      <c r="R20" s="193" t="str">
        <f t="shared" ref="R20" si="4">IF(D20="OUI",IF(COUNTBLANK(E20:H20)=3,1,"PB"),IF(D20="NON",IF(COUNTBLANK(E20:H20)=4,0,"PB")))</f>
        <v>PB</v>
      </c>
    </row>
    <row r="21" spans="2:18" ht="45.6" thickBot="1" x14ac:dyDescent="0.3">
      <c r="B21" s="245"/>
      <c r="C21" s="246"/>
      <c r="D21" s="222"/>
      <c r="E21" s="172" t="str">
        <f>'C14 Descripteurs'!C8</f>
        <v>Aucune implantation contrôlée</v>
      </c>
      <c r="F21" s="173" t="str">
        <f>'C14 Descripteurs'!D8</f>
        <v>Protocole de contrôle défini</v>
      </c>
      <c r="G21" s="173" t="str">
        <f>'C14 Descripteurs'!E8</f>
        <v>Mesures de contrôles réalisées</v>
      </c>
      <c r="H21" s="174" t="str">
        <f>'C14 Descripteurs'!F8</f>
        <v>Écarts analysés et conclusion effectuée, actions correctives proposées le cas échéant</v>
      </c>
      <c r="I21" s="71"/>
      <c r="J21" s="353"/>
      <c r="L21" s="43"/>
      <c r="M21" s="44"/>
      <c r="N21" s="44"/>
      <c r="O21" s="44"/>
      <c r="P21" s="44"/>
      <c r="Q21" s="45"/>
      <c r="R21" s="193"/>
    </row>
    <row r="22" spans="2:18" ht="48" customHeight="1" x14ac:dyDescent="0.25">
      <c r="B22" s="249" t="s">
        <v>12</v>
      </c>
      <c r="C22" s="250"/>
      <c r="D22" s="221" t="s">
        <v>109</v>
      </c>
      <c r="E22" s="141"/>
      <c r="F22" s="143"/>
      <c r="G22" s="143"/>
      <c r="H22" s="144"/>
      <c r="I22" s="70" t="str">
        <f>IF(R22="PB","◄","")</f>
        <v>◄</v>
      </c>
      <c r="J22" s="352"/>
      <c r="L22" s="43" t="str">
        <f>IF(E22&lt;&gt;"",0,"")</f>
        <v/>
      </c>
      <c r="M22" s="44" t="str">
        <f>IF(F22&lt;&gt;"",1,"")</f>
        <v/>
      </c>
      <c r="N22" s="44" t="str">
        <f>IF(G22&lt;&gt;"",2,"")</f>
        <v/>
      </c>
      <c r="O22" s="44" t="str">
        <f t="shared" ref="O22:O31" si="5">IF(H22&lt;&gt;"",3,"")</f>
        <v/>
      </c>
      <c r="P22" s="44" t="str">
        <f t="shared" ref="P22:P31" si="6">IF(AND(L22="",M22="",N22="",O22=""),"",SUM(L22:O22))</f>
        <v/>
      </c>
      <c r="Q22" s="45" t="str">
        <f t="shared" si="2"/>
        <v/>
      </c>
      <c r="R22" s="193" t="str">
        <f t="shared" ref="R22" si="7">IF(D22="OUI",IF(COUNTBLANK(E22:H22)=3,1,"PB"),IF(D22="NON",IF(COUNTBLANK(E22:H22)=4,0,"PB")))</f>
        <v>PB</v>
      </c>
    </row>
    <row r="23" spans="2:18" ht="60.6" thickBot="1" x14ac:dyDescent="0.3">
      <c r="B23" s="251"/>
      <c r="C23" s="252"/>
      <c r="D23" s="222"/>
      <c r="E23" s="172" t="str">
        <f>'C14 Descripteurs'!C9</f>
        <v>Aucune compréhension du contexte ni de la mission</v>
      </c>
      <c r="F23" s="173" t="str">
        <f>'C14 Descripteurs'!D9</f>
        <v>Contexte de la mission analysé, objectif défini, résultat attendu identifié</v>
      </c>
      <c r="G23" s="173" t="str">
        <f>'C14 Descripteurs'!E9</f>
        <v>Protocole de positionnement du trait de niveau choisi et réalisé, matériels de mesure correctement utilisés</v>
      </c>
      <c r="H23" s="174" t="str">
        <f>'C14 Descripteurs'!F9</f>
        <v>Contrôle du positionnement réalisé, écarts analysés en fonction des tolérances</v>
      </c>
      <c r="I23" s="71"/>
      <c r="J23" s="353"/>
      <c r="L23" s="43"/>
      <c r="M23" s="44"/>
      <c r="N23" s="44"/>
      <c r="O23" s="44"/>
      <c r="P23" s="44"/>
      <c r="Q23" s="45"/>
      <c r="R23" s="193"/>
    </row>
    <row r="24" spans="2:18" ht="48" customHeight="1" x14ac:dyDescent="0.25">
      <c r="B24" s="249" t="s">
        <v>10</v>
      </c>
      <c r="C24" s="250"/>
      <c r="D24" s="221" t="s">
        <v>109</v>
      </c>
      <c r="E24" s="141"/>
      <c r="F24" s="143"/>
      <c r="G24" s="143"/>
      <c r="H24" s="144"/>
      <c r="I24" s="70" t="str">
        <f>IF(R24="PB","◄","")</f>
        <v>◄</v>
      </c>
      <c r="J24" s="352"/>
      <c r="L24" s="43" t="str">
        <f>IF(E24&lt;&gt;"",0,"")</f>
        <v/>
      </c>
      <c r="M24" s="44" t="str">
        <f>IF(F24&lt;&gt;"",1,"")</f>
        <v/>
      </c>
      <c r="N24" s="44" t="str">
        <f>IF(G24&lt;&gt;"",2,"")</f>
        <v/>
      </c>
      <c r="O24" s="44" t="str">
        <f t="shared" si="5"/>
        <v/>
      </c>
      <c r="P24" s="44" t="str">
        <f t="shared" si="6"/>
        <v/>
      </c>
      <c r="Q24" s="45" t="str">
        <f t="shared" si="2"/>
        <v/>
      </c>
      <c r="R24" s="193" t="str">
        <f t="shared" ref="R24" si="8">IF(D24="OUI",IF(COUNTBLANK(E24:H24)=3,1,"PB"),IF(D24="NON",IF(COUNTBLANK(E24:H24)=4,0,"PB")))</f>
        <v>PB</v>
      </c>
    </row>
    <row r="25" spans="2:18" ht="45.6" thickBot="1" x14ac:dyDescent="0.3">
      <c r="B25" s="251"/>
      <c r="C25" s="252"/>
      <c r="D25" s="222"/>
      <c r="E25" s="172" t="str">
        <f>'C14 Descripteurs'!C10</f>
        <v>Aucune compréhension du contexte ni de la mission</v>
      </c>
      <c r="F25" s="173" t="str">
        <f>'C14 Descripteurs'!D10</f>
        <v>Contexte de la mission analysé, objectif défini</v>
      </c>
      <c r="G25" s="173" t="str">
        <f>'C14 Descripteurs'!E10</f>
        <v>Protocole de validation défini, mesures de vérifications effectuées, sans validation</v>
      </c>
      <c r="H25" s="174" t="str">
        <f>'C14 Descripteurs'!F10</f>
        <v>Interfaces validées en fonction des tolérances</v>
      </c>
      <c r="I25" s="71"/>
      <c r="J25" s="353"/>
      <c r="L25" s="43"/>
      <c r="M25" s="44"/>
      <c r="N25" s="44"/>
      <c r="O25" s="44"/>
      <c r="P25" s="44"/>
      <c r="Q25" s="45"/>
      <c r="R25" s="193"/>
    </row>
    <row r="26" spans="2:18" ht="48" customHeight="1" x14ac:dyDescent="0.25">
      <c r="B26" s="249" t="s">
        <v>11</v>
      </c>
      <c r="C26" s="250"/>
      <c r="D26" s="221" t="s">
        <v>109</v>
      </c>
      <c r="E26" s="141"/>
      <c r="F26" s="143"/>
      <c r="G26" s="143"/>
      <c r="H26" s="144"/>
      <c r="I26" s="70" t="str">
        <f>IF(R26="PB","◄","")</f>
        <v>◄</v>
      </c>
      <c r="J26" s="352"/>
      <c r="L26" s="43" t="str">
        <f>IF(E26&lt;&gt;"",0,"")</f>
        <v/>
      </c>
      <c r="M26" s="44" t="str">
        <f>IF(F26&lt;&gt;"",1,"")</f>
        <v/>
      </c>
      <c r="N26" s="44" t="str">
        <f>IF(G26&lt;&gt;"",2,"")</f>
        <v/>
      </c>
      <c r="O26" s="44" t="str">
        <f t="shared" si="5"/>
        <v/>
      </c>
      <c r="P26" s="44" t="str">
        <f t="shared" si="6"/>
        <v/>
      </c>
      <c r="Q26" s="45" t="str">
        <f t="shared" si="2"/>
        <v/>
      </c>
      <c r="R26" s="193" t="str">
        <f>IF(D26="OUI",IF(COUNTBLANK(E26:H26)=3,1,"PB"),IF(D26="NON",IF(COUNTBLANK(E26:H26)=4,0,"PB")))</f>
        <v>PB</v>
      </c>
    </row>
    <row r="27" spans="2:18" ht="80.099999999999994" customHeight="1" thickBot="1" x14ac:dyDescent="0.3">
      <c r="B27" s="251"/>
      <c r="C27" s="252"/>
      <c r="D27" s="222"/>
      <c r="E27" s="172" t="str">
        <f>'C14 Descripteurs'!C11</f>
        <v>Aucune compréhension du contexte ni de la mission</v>
      </c>
      <c r="F27" s="173" t="str">
        <f>'C14 Descripteurs'!D11</f>
        <v>Contexte de la mission analysé, objectif défini, résultat attendu identifié</v>
      </c>
      <c r="G27" s="173" t="str">
        <f>'C14 Descripteurs'!E11</f>
        <v>Protocole de traçage choisi et réalisé, matériels de mesure correctement utilisés</v>
      </c>
      <c r="H27" s="174" t="str">
        <f>'C14 Descripteurs'!F11</f>
        <v>Contrôle des traçages réalisés, écarts analysés en fonction des tolérances, actions correctives proposées le cas échéant</v>
      </c>
      <c r="I27" s="71"/>
      <c r="J27" s="353"/>
      <c r="L27" s="43"/>
      <c r="M27" s="44"/>
      <c r="N27" s="44"/>
      <c r="O27" s="44"/>
      <c r="P27" s="44"/>
      <c r="Q27" s="45"/>
      <c r="R27" s="193"/>
    </row>
    <row r="28" spans="2:18" ht="45" x14ac:dyDescent="0.25">
      <c r="B28" s="241" t="s">
        <v>14</v>
      </c>
      <c r="C28" s="242"/>
      <c r="D28" s="60"/>
      <c r="E28" s="178" t="str">
        <f>'C14 Descripteurs'!C13</f>
        <v>Aucune compréhension du contexte ni de la mission</v>
      </c>
      <c r="F28" s="179" t="str">
        <f>'C14 Descripteurs'!D13</f>
        <v>Protocole de contrôle défini</v>
      </c>
      <c r="G28" s="179" t="str">
        <f>'C14 Descripteurs'!E13</f>
        <v>Mesures de contrôles réalisées</v>
      </c>
      <c r="H28" s="180" t="str">
        <f>'C14 Descripteurs'!F13</f>
        <v>Écarts analysés et conclusion effectuée, actions correctives proposées le cas échéant</v>
      </c>
      <c r="I28" s="64"/>
      <c r="J28" s="354"/>
      <c r="L28" s="43"/>
      <c r="M28" s="44"/>
      <c r="N28" s="44"/>
      <c r="O28" s="44"/>
      <c r="P28" s="44"/>
      <c r="Q28" s="45"/>
      <c r="R28" s="63"/>
    </row>
    <row r="29" spans="2:18" ht="48" customHeight="1" x14ac:dyDescent="0.25">
      <c r="B29" s="194" t="s">
        <v>103</v>
      </c>
      <c r="C29" s="195"/>
      <c r="D29" s="68" t="s">
        <v>109</v>
      </c>
      <c r="E29" s="145"/>
      <c r="F29" s="146"/>
      <c r="G29" s="146"/>
      <c r="H29" s="147"/>
      <c r="I29" s="72" t="str">
        <f>IF(R29="PB","◄","")</f>
        <v>◄</v>
      </c>
      <c r="J29" s="355"/>
      <c r="L29" s="43" t="str">
        <f>IF(E29&lt;&gt;"",0,"")</f>
        <v/>
      </c>
      <c r="M29" s="44" t="str">
        <f>IF(F29&lt;&gt;"",1,"")</f>
        <v/>
      </c>
      <c r="N29" s="44" t="str">
        <f>IF(G29&lt;&gt;"",2,"")</f>
        <v/>
      </c>
      <c r="O29" s="44" t="str">
        <f t="shared" si="5"/>
        <v/>
      </c>
      <c r="P29" s="44" t="str">
        <f t="shared" si="6"/>
        <v/>
      </c>
      <c r="Q29" s="45" t="str">
        <f t="shared" si="2"/>
        <v/>
      </c>
      <c r="R29" s="62" t="str">
        <f>IF(D29="OUI",IF(COUNTBLANK(E29:H29)=3,1,"PB"),IF(D29="NON",IF(COUNTBLANK(E29:H29)=4,0,"PB")))</f>
        <v>PB</v>
      </c>
    </row>
    <row r="30" spans="2:18" ht="48" customHeight="1" x14ac:dyDescent="0.25">
      <c r="B30" s="194" t="s">
        <v>104</v>
      </c>
      <c r="C30" s="195"/>
      <c r="D30" s="68" t="s">
        <v>109</v>
      </c>
      <c r="E30" s="145"/>
      <c r="F30" s="146"/>
      <c r="G30" s="146"/>
      <c r="H30" s="147"/>
      <c r="I30" s="73" t="str">
        <f>IF(R30="PB","◄","")</f>
        <v>◄</v>
      </c>
      <c r="J30" s="356"/>
      <c r="L30" s="43" t="str">
        <f>IF(E30&lt;&gt;"",0,"")</f>
        <v/>
      </c>
      <c r="M30" s="44" t="str">
        <f>IF(F30&lt;&gt;"",1,"")</f>
        <v/>
      </c>
      <c r="N30" s="44" t="str">
        <f>IF(G30&lt;&gt;"",2,"")</f>
        <v/>
      </c>
      <c r="O30" s="44" t="str">
        <f t="shared" si="5"/>
        <v/>
      </c>
      <c r="P30" s="44" t="str">
        <f t="shared" si="6"/>
        <v/>
      </c>
      <c r="Q30" s="45" t="str">
        <f t="shared" si="2"/>
        <v/>
      </c>
      <c r="R30" s="62" t="str">
        <f t="shared" ref="R30:R31" si="9">IF(D30="OUI",IF(COUNTBLANK(E30:H30)=3,1,"PB"),IF(D30="NON",IF(COUNTBLANK(E30:H30)=4,0,"PB")))</f>
        <v>PB</v>
      </c>
    </row>
    <row r="31" spans="2:18" ht="48" customHeight="1" thickBot="1" x14ac:dyDescent="0.3">
      <c r="B31" s="223" t="s">
        <v>105</v>
      </c>
      <c r="C31" s="224"/>
      <c r="D31" s="69" t="s">
        <v>109</v>
      </c>
      <c r="E31" s="148"/>
      <c r="F31" s="149"/>
      <c r="G31" s="149"/>
      <c r="H31" s="150"/>
      <c r="I31" s="74" t="str">
        <f>IF(R31="PB","◄","")</f>
        <v>◄</v>
      </c>
      <c r="J31" s="357"/>
      <c r="L31" s="47" t="str">
        <f>IF(E31&lt;&gt;"",0,"")</f>
        <v/>
      </c>
      <c r="M31" s="48" t="str">
        <f>IF(F31&lt;&gt;"",1,"")</f>
        <v/>
      </c>
      <c r="N31" s="48" t="str">
        <f>IF(G31&lt;&gt;"",2,"")</f>
        <v/>
      </c>
      <c r="O31" s="48" t="str">
        <f t="shared" si="5"/>
        <v/>
      </c>
      <c r="P31" s="48" t="str">
        <f t="shared" si="6"/>
        <v/>
      </c>
      <c r="Q31" s="49" t="str">
        <f t="shared" si="2"/>
        <v/>
      </c>
      <c r="R31" s="62" t="str">
        <f t="shared" si="9"/>
        <v>PB</v>
      </c>
    </row>
    <row r="32" spans="2:18" ht="21" customHeight="1" x14ac:dyDescent="0.25">
      <c r="B32" s="204" t="s">
        <v>112</v>
      </c>
      <c r="C32" s="204"/>
      <c r="D32" s="204"/>
      <c r="E32" s="204"/>
      <c r="F32" s="204"/>
      <c r="G32" s="204"/>
      <c r="H32" s="204"/>
      <c r="I32" s="204"/>
    </row>
  </sheetData>
  <sheetProtection sheet="1" objects="1" scenarios="1" selectLockedCells="1"/>
  <mergeCells count="50">
    <mergeCell ref="C6:J6"/>
    <mergeCell ref="D7:E7"/>
    <mergeCell ref="F7:J7"/>
    <mergeCell ref="F8:J11"/>
    <mergeCell ref="B12:C12"/>
    <mergeCell ref="I12:I13"/>
    <mergeCell ref="J12:J13"/>
    <mergeCell ref="B13:C13"/>
    <mergeCell ref="B2:H2"/>
    <mergeCell ref="I2:J4"/>
    <mergeCell ref="B3:H3"/>
    <mergeCell ref="B4:H4"/>
    <mergeCell ref="C5:D5"/>
    <mergeCell ref="F5:G5"/>
    <mergeCell ref="I5:J5"/>
    <mergeCell ref="R14:R15"/>
    <mergeCell ref="B18:C19"/>
    <mergeCell ref="D18:D19"/>
    <mergeCell ref="J18:J19"/>
    <mergeCell ref="R18:R19"/>
    <mergeCell ref="B16:C17"/>
    <mergeCell ref="D16:D17"/>
    <mergeCell ref="J16:J17"/>
    <mergeCell ref="R16:R17"/>
    <mergeCell ref="L13:Q13"/>
    <mergeCell ref="B14:C15"/>
    <mergeCell ref="D14:D15"/>
    <mergeCell ref="J14:J15"/>
    <mergeCell ref="B20:C21"/>
    <mergeCell ref="D20:D21"/>
    <mergeCell ref="J20:J21"/>
    <mergeCell ref="R20:R21"/>
    <mergeCell ref="B22:C23"/>
    <mergeCell ref="D22:D23"/>
    <mergeCell ref="J22:J23"/>
    <mergeCell ref="R22:R23"/>
    <mergeCell ref="B24:C25"/>
    <mergeCell ref="D24:D25"/>
    <mergeCell ref="J24:J25"/>
    <mergeCell ref="R24:R25"/>
    <mergeCell ref="B32:I32"/>
    <mergeCell ref="B26:C27"/>
    <mergeCell ref="D26:D27"/>
    <mergeCell ref="J26:J27"/>
    <mergeCell ref="R26:R27"/>
    <mergeCell ref="B28:C28"/>
    <mergeCell ref="B29:C29"/>
    <mergeCell ref="J29:J31"/>
    <mergeCell ref="B30:C30"/>
    <mergeCell ref="B31:C31"/>
  </mergeCells>
  <conditionalFormatting sqref="D14:D27">
    <cfRule type="containsText" dxfId="167" priority="12" operator="containsText" text="NON">
      <formula>NOT(ISERROR(SEARCH("NON",D14)))</formula>
    </cfRule>
    <cfRule type="containsText" dxfId="166" priority="13" operator="containsText" text="OUI">
      <formula>NOT(ISERROR(SEARCH("OUI",D14)))</formula>
    </cfRule>
    <cfRule type="containsText" dxfId="165" priority="14" operator="containsText" text="Obligatoire">
      <formula>NOT(ISERROR(SEARCH("Obligatoire",D14)))</formula>
    </cfRule>
  </conditionalFormatting>
  <conditionalFormatting sqref="D29:D31">
    <cfRule type="containsText" dxfId="164" priority="9" operator="containsText" text="NON">
      <formula>NOT(ISERROR(SEARCH("NON",D29)))</formula>
    </cfRule>
    <cfRule type="containsText" dxfId="163" priority="10" operator="containsText" text="OUI">
      <formula>NOT(ISERROR(SEARCH("OUI",D29)))</formula>
    </cfRule>
    <cfRule type="containsText" dxfId="162" priority="11" operator="containsText" text="Obligatoire">
      <formula>NOT(ISERROR(SEARCH("Obligatoire",D29)))</formula>
    </cfRule>
  </conditionalFormatting>
  <conditionalFormatting sqref="I14">
    <cfRule type="containsText" dxfId="161" priority="8" operator="containsText" text="◄">
      <formula>NOT(ISERROR(SEARCH("◄",I14)))</formula>
    </cfRule>
  </conditionalFormatting>
  <conditionalFormatting sqref="I16">
    <cfRule type="containsText" dxfId="160" priority="7" operator="containsText" text="◄">
      <formula>NOT(ISERROR(SEARCH("◄",I16)))</formula>
    </cfRule>
  </conditionalFormatting>
  <conditionalFormatting sqref="I18">
    <cfRule type="containsText" dxfId="159" priority="6" operator="containsText" text="◄">
      <formula>NOT(ISERROR(SEARCH("◄",I18)))</formula>
    </cfRule>
  </conditionalFormatting>
  <conditionalFormatting sqref="I20">
    <cfRule type="containsText" dxfId="158" priority="1" operator="containsText" text="◄">
      <formula>NOT(ISERROR(SEARCH("◄",I20)))</formula>
    </cfRule>
  </conditionalFormatting>
  <conditionalFormatting sqref="I22">
    <cfRule type="containsText" dxfId="157" priority="5" operator="containsText" text="◄">
      <formula>NOT(ISERROR(SEARCH("◄",I22)))</formula>
    </cfRule>
  </conditionalFormatting>
  <conditionalFormatting sqref="I24">
    <cfRule type="containsText" dxfId="156" priority="4" operator="containsText" text="◄">
      <formula>NOT(ISERROR(SEARCH("◄",I24)))</formula>
    </cfRule>
  </conditionalFormatting>
  <conditionalFormatting sqref="I26">
    <cfRule type="containsText" dxfId="155" priority="3" operator="containsText" text="◄">
      <formula>NOT(ISERROR(SEARCH("◄",I26)))</formula>
    </cfRule>
  </conditionalFormatting>
  <conditionalFormatting sqref="I29:I31">
    <cfRule type="containsText" dxfId="154" priority="2" operator="containsText" text="◄">
      <formula>NOT(ISERROR(SEARCH("◄",I29)))</formula>
    </cfRule>
  </conditionalFormatting>
  <dataValidations count="1">
    <dataValidation type="list" allowBlank="1" showInputMessage="1" showErrorMessage="1" sqref="D14:D27 D29:D31" xr:uid="{00000000-0002-0000-0A00-000000000000}">
      <formula1>"OUI,NON"</formula1>
    </dataValidation>
  </dataValidations>
  <printOptions horizontalCentered="1"/>
  <pageMargins left="0.27559055118110237" right="0.35433070866141736" top="0.27559055118110237" bottom="0.15748031496062992" header="0.23622047244094491" footer="0.19685039370078741"/>
  <pageSetup paperSize="9" scale="4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A00-000001000000}">
          <x14:formula1>
            <xm:f>DÉBUT!$C$12:$C$14</xm:f>
          </x14:formula1>
          <xm:sqref>C5 F5 I5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00B0F0"/>
    <pageSetUpPr fitToPage="1"/>
  </sheetPr>
  <dimension ref="B1:R32"/>
  <sheetViews>
    <sheetView zoomScale="55" zoomScaleNormal="55" workbookViewId="0">
      <selection activeCell="E14" sqref="E14"/>
    </sheetView>
  </sheetViews>
  <sheetFormatPr baseColWidth="10" defaultColWidth="11.44140625" defaultRowHeight="13.8" x14ac:dyDescent="0.25"/>
  <cols>
    <col min="1" max="1" width="1.88671875" style="41" customWidth="1"/>
    <col min="2" max="2" width="26.109375" style="41" customWidth="1"/>
    <col min="3" max="3" width="37" style="41" customWidth="1"/>
    <col min="4" max="4" width="16.109375" style="41" customWidth="1"/>
    <col min="5" max="8" width="34.109375" style="41" customWidth="1"/>
    <col min="9" max="9" width="7.5546875" style="41" customWidth="1"/>
    <col min="10" max="10" width="73.33203125" style="41" customWidth="1"/>
    <col min="11" max="11" width="5.109375" style="41" customWidth="1"/>
    <col min="12" max="16" width="2.33203125" style="41" hidden="1" customWidth="1"/>
    <col min="17" max="17" width="3.6640625" style="41" hidden="1" customWidth="1"/>
    <col min="18" max="18" width="4.44140625" style="41" hidden="1" customWidth="1"/>
    <col min="19" max="16384" width="11.44140625" style="41"/>
  </cols>
  <sheetData>
    <row r="1" spans="2:18" ht="6" customHeight="1" thickBot="1" x14ac:dyDescent="0.3"/>
    <row r="2" spans="2:18" ht="55.5" customHeight="1" x14ac:dyDescent="0.25">
      <c r="B2" s="225" t="s">
        <v>160</v>
      </c>
      <c r="C2" s="226"/>
      <c r="D2" s="226"/>
      <c r="E2" s="226"/>
      <c r="F2" s="226"/>
      <c r="G2" s="226"/>
      <c r="H2" s="227"/>
      <c r="I2" s="196" t="str">
        <f>'C14_A1'!I2</f>
        <v>SESSION 2028</v>
      </c>
      <c r="J2" s="197"/>
    </row>
    <row r="3" spans="2:18" ht="25.5" customHeight="1" x14ac:dyDescent="0.25">
      <c r="B3" s="228" t="s">
        <v>9</v>
      </c>
      <c r="C3" s="229"/>
      <c r="D3" s="229"/>
      <c r="E3" s="229"/>
      <c r="F3" s="229"/>
      <c r="G3" s="229"/>
      <c r="H3" s="230"/>
      <c r="I3" s="198"/>
      <c r="J3" s="199"/>
    </row>
    <row r="4" spans="2:18" ht="25.5" customHeight="1" thickBot="1" x14ac:dyDescent="0.3">
      <c r="B4" s="231" t="s">
        <v>119</v>
      </c>
      <c r="C4" s="232"/>
      <c r="D4" s="232"/>
      <c r="E4" s="232"/>
      <c r="F4" s="232"/>
      <c r="G4" s="232"/>
      <c r="H4" s="233"/>
      <c r="I4" s="200"/>
      <c r="J4" s="201"/>
    </row>
    <row r="5" spans="2:18" ht="27.75" customHeight="1" thickBot="1" x14ac:dyDescent="0.3">
      <c r="B5" s="166" t="s">
        <v>97</v>
      </c>
      <c r="C5" s="202"/>
      <c r="D5" s="203"/>
      <c r="E5" s="166" t="s">
        <v>97</v>
      </c>
      <c r="F5" s="202"/>
      <c r="G5" s="203"/>
      <c r="H5" s="166" t="s">
        <v>97</v>
      </c>
      <c r="I5" s="202"/>
      <c r="J5" s="203"/>
    </row>
    <row r="6" spans="2:18" ht="42.75" customHeight="1" thickBot="1" x14ac:dyDescent="0.3">
      <c r="B6" s="67" t="s">
        <v>8</v>
      </c>
      <c r="C6" s="350"/>
      <c r="D6" s="350"/>
      <c r="E6" s="350"/>
      <c r="F6" s="350"/>
      <c r="G6" s="350"/>
      <c r="H6" s="350"/>
      <c r="I6" s="350"/>
      <c r="J6" s="351"/>
    </row>
    <row r="7" spans="2:18" ht="35.4" thickBot="1" x14ac:dyDescent="0.35">
      <c r="B7" s="66" t="s">
        <v>113</v>
      </c>
      <c r="C7" s="75" t="str">
        <f>'C14_A1'!C7</f>
        <v>DUPONT Candide</v>
      </c>
      <c r="D7" s="208" t="s">
        <v>114</v>
      </c>
      <c r="E7" s="209"/>
      <c r="F7" s="205" t="s">
        <v>116</v>
      </c>
      <c r="G7" s="206"/>
      <c r="H7" s="206"/>
      <c r="I7" s="206"/>
      <c r="J7" s="207"/>
    </row>
    <row r="8" spans="2:18" ht="23.25" customHeight="1" x14ac:dyDescent="0.25">
      <c r="B8" s="167" t="s">
        <v>4</v>
      </c>
      <c r="C8" s="168" t="str">
        <f>'C14_A1'!C8</f>
        <v>Lycée LIVET</v>
      </c>
      <c r="D8" s="169" t="s">
        <v>107</v>
      </c>
      <c r="E8" s="170" t="s">
        <v>115</v>
      </c>
      <c r="F8" s="212"/>
      <c r="G8" s="213"/>
      <c r="H8" s="213"/>
      <c r="I8" s="213"/>
      <c r="J8" s="214"/>
    </row>
    <row r="9" spans="2:18" ht="23.25" customHeight="1" x14ac:dyDescent="0.25">
      <c r="B9" s="167" t="s">
        <v>2</v>
      </c>
      <c r="C9" s="160"/>
      <c r="D9" s="161"/>
      <c r="E9" s="162"/>
      <c r="F9" s="215"/>
      <c r="G9" s="216"/>
      <c r="H9" s="216"/>
      <c r="I9" s="216"/>
      <c r="J9" s="217"/>
    </row>
    <row r="10" spans="2:18" ht="23.25" customHeight="1" x14ac:dyDescent="0.25">
      <c r="B10" s="167" t="s">
        <v>1</v>
      </c>
      <c r="C10" s="160"/>
      <c r="D10" s="161"/>
      <c r="E10" s="162"/>
      <c r="F10" s="215"/>
      <c r="G10" s="216"/>
      <c r="H10" s="216"/>
      <c r="I10" s="216"/>
      <c r="J10" s="217"/>
      <c r="K10" s="42"/>
    </row>
    <row r="11" spans="2:18" ht="23.25" customHeight="1" thickBot="1" x14ac:dyDescent="0.3">
      <c r="B11" s="171" t="s">
        <v>0</v>
      </c>
      <c r="C11" s="163"/>
      <c r="D11" s="164"/>
      <c r="E11" s="165"/>
      <c r="F11" s="218"/>
      <c r="G11" s="219"/>
      <c r="H11" s="219"/>
      <c r="I11" s="219"/>
      <c r="J11" s="220"/>
    </row>
    <row r="12" spans="2:18" ht="24.75" customHeight="1" thickBot="1" x14ac:dyDescent="0.3">
      <c r="B12" s="234" t="s">
        <v>5</v>
      </c>
      <c r="C12" s="235"/>
      <c r="D12" s="137" t="s">
        <v>108</v>
      </c>
      <c r="E12" s="138">
        <v>0</v>
      </c>
      <c r="F12" s="139">
        <v>1</v>
      </c>
      <c r="G12" s="139">
        <v>2</v>
      </c>
      <c r="H12" s="140">
        <v>3</v>
      </c>
      <c r="I12" s="238"/>
      <c r="J12" s="210" t="s">
        <v>140</v>
      </c>
    </row>
    <row r="13" spans="2:18" ht="48" customHeight="1" thickBot="1" x14ac:dyDescent="0.3">
      <c r="B13" s="236" t="s">
        <v>13</v>
      </c>
      <c r="C13" s="237"/>
      <c r="D13" s="159"/>
      <c r="E13" s="58"/>
      <c r="F13" s="58"/>
      <c r="G13" s="58"/>
      <c r="H13" s="59"/>
      <c r="I13" s="239"/>
      <c r="J13" s="211"/>
      <c r="L13" s="240" t="s">
        <v>27</v>
      </c>
      <c r="M13" s="240"/>
      <c r="N13" s="240"/>
      <c r="O13" s="240"/>
      <c r="P13" s="240"/>
      <c r="Q13" s="240"/>
      <c r="R13" s="61" t="s">
        <v>111</v>
      </c>
    </row>
    <row r="14" spans="2:18" ht="48" customHeight="1" x14ac:dyDescent="0.25">
      <c r="B14" s="243" t="s">
        <v>99</v>
      </c>
      <c r="C14" s="244"/>
      <c r="D14" s="221" t="s">
        <v>109</v>
      </c>
      <c r="E14" s="141"/>
      <c r="F14" s="142"/>
      <c r="G14" s="142"/>
      <c r="H14" s="124"/>
      <c r="I14" s="70" t="str">
        <f>IF(R14="PB","◄","")</f>
        <v>◄</v>
      </c>
      <c r="J14" s="352"/>
      <c r="L14" s="43" t="str">
        <f>IF(E14&lt;&gt;"",0,"")</f>
        <v/>
      </c>
      <c r="M14" s="44" t="str">
        <f>IF(F14&lt;&gt;"",1,"")</f>
        <v/>
      </c>
      <c r="N14" s="44" t="str">
        <f>IF(G14&lt;&gt;"",2,"")</f>
        <v/>
      </c>
      <c r="O14" s="44" t="str">
        <f>IF(H14&lt;&gt;"",3,"")</f>
        <v/>
      </c>
      <c r="P14" s="44" t="str">
        <f>IF(AND(L14="",M14="",N14="",O14=""),"",SUM(L14:O14))</f>
        <v/>
      </c>
      <c r="Q14" s="45" t="str">
        <f>IF(P14="","",P14)</f>
        <v/>
      </c>
      <c r="R14" s="193" t="str">
        <f>IF(D14="OUI",IF(COUNTBLANK(E14:H14)=3,1,"PB"),IF(D14="NON",IF(COUNTBLANK(E14:H14)=4,0,"PB")))</f>
        <v>PB</v>
      </c>
    </row>
    <row r="15" spans="2:18" ht="45.6" thickBot="1" x14ac:dyDescent="0.3">
      <c r="B15" s="245"/>
      <c r="C15" s="246"/>
      <c r="D15" s="222"/>
      <c r="E15" s="172" t="str">
        <f>'C14 Descripteurs'!C5</f>
        <v>Aucune compréhension du contexte de la mission</v>
      </c>
      <c r="F15" s="173" t="str">
        <f>'C14 Descripteurs'!D5</f>
        <v>Contexte de la mission analysé, objectif défini</v>
      </c>
      <c r="G15" s="173" t="str">
        <f>'C14 Descripteurs'!E5</f>
        <v>Mode opératoire défini, matériels identifés, choisis et adaptés à la mission</v>
      </c>
      <c r="H15" s="174" t="str">
        <f>'C14 Descripteurs'!F5</f>
        <v>Types de données d'implantation définies en fonction du mode opératoire</v>
      </c>
      <c r="I15" s="71"/>
      <c r="J15" s="353"/>
      <c r="L15" s="43"/>
      <c r="M15" s="44"/>
      <c r="N15" s="44"/>
      <c r="O15" s="44"/>
      <c r="P15" s="44"/>
      <c r="Q15" s="45"/>
      <c r="R15" s="193"/>
    </row>
    <row r="16" spans="2:18" ht="48" customHeight="1" x14ac:dyDescent="0.25">
      <c r="B16" s="247" t="s">
        <v>100</v>
      </c>
      <c r="C16" s="248"/>
      <c r="D16" s="221" t="s">
        <v>109</v>
      </c>
      <c r="E16" s="141"/>
      <c r="F16" s="143"/>
      <c r="G16" s="143"/>
      <c r="H16" s="144"/>
      <c r="I16" s="70" t="str">
        <f>IF(R16="PB","◄","")</f>
        <v>◄</v>
      </c>
      <c r="J16" s="352"/>
      <c r="L16" s="43" t="str">
        <f>IF(E16&lt;&gt;"",0,"")</f>
        <v/>
      </c>
      <c r="M16" s="44" t="str">
        <f>IF(F16&lt;&gt;"",1,"")</f>
        <v/>
      </c>
      <c r="N16" s="44" t="str">
        <f>IF(G16&lt;&gt;"",2,"")</f>
        <v/>
      </c>
      <c r="O16" s="44" t="str">
        <f t="shared" ref="O16:O20" si="0">IF(H16&lt;&gt;"",3,"")</f>
        <v/>
      </c>
      <c r="P16" s="44" t="str">
        <f t="shared" ref="P16:P20" si="1">IF(AND(L16="",M16="",N16="",O16=""),"",SUM(L16:O16))</f>
        <v/>
      </c>
      <c r="Q16" s="45" t="str">
        <f t="shared" ref="Q16:Q31" si="2">IF(P16="","",P16)</f>
        <v/>
      </c>
      <c r="R16" s="193" t="str">
        <f>IF(D16="OUI",IF(COUNTBLANK(E16:H16)=3,1,"PB"),IF(D16="NON",IF(COUNTBLANK(E16:H16)=4,0,"PB")))</f>
        <v>PB</v>
      </c>
    </row>
    <row r="17" spans="2:18" ht="60.6" thickBot="1" x14ac:dyDescent="0.3">
      <c r="B17" s="243"/>
      <c r="C17" s="244"/>
      <c r="D17" s="222"/>
      <c r="E17" s="175" t="str">
        <f>'C14 Descripteurs'!C6</f>
        <v>Aucune analyse des documents supports, aucune donnée d'implantation déterminée</v>
      </c>
      <c r="F17" s="176" t="str">
        <f>'C14 Descripteurs'!D6</f>
        <v>Documents supports analysés (lecture de plans, maquette…) en vue de la détermination des données mais non exploités</v>
      </c>
      <c r="G17" s="176" t="str">
        <f>'C14 Descripteurs'!E6</f>
        <v>Documents supports exploités et données d'implantion et de contrôle partiellement justes</v>
      </c>
      <c r="H17" s="177" t="str">
        <f>'C14 Descripteurs'!F6</f>
        <v>Documents supports exploités, données d'implantion et de contrôle justes</v>
      </c>
      <c r="I17" s="71"/>
      <c r="J17" s="353"/>
      <c r="L17" s="43"/>
      <c r="M17" s="44"/>
      <c r="N17" s="44"/>
      <c r="O17" s="44"/>
      <c r="P17" s="44"/>
      <c r="Q17" s="45"/>
      <c r="R17" s="193"/>
    </row>
    <row r="18" spans="2:18" ht="48" customHeight="1" x14ac:dyDescent="0.25">
      <c r="B18" s="247" t="s">
        <v>101</v>
      </c>
      <c r="C18" s="248"/>
      <c r="D18" s="221" t="s">
        <v>109</v>
      </c>
      <c r="E18" s="141"/>
      <c r="F18" s="143"/>
      <c r="G18" s="143"/>
      <c r="H18" s="144"/>
      <c r="I18" s="70" t="str">
        <f>IF(R18="PB","◄","")</f>
        <v>◄</v>
      </c>
      <c r="J18" s="352"/>
      <c r="L18" s="43" t="str">
        <f>IF(E18&lt;&gt;"",0,"")</f>
        <v/>
      </c>
      <c r="M18" s="44" t="str">
        <f>IF(F18&lt;&gt;"",1,"")</f>
        <v/>
      </c>
      <c r="N18" s="44" t="str">
        <f>IF(G18&lt;&gt;"",2,"")</f>
        <v/>
      </c>
      <c r="O18" s="44" t="str">
        <f t="shared" si="0"/>
        <v/>
      </c>
      <c r="P18" s="44" t="str">
        <f t="shared" si="1"/>
        <v/>
      </c>
      <c r="Q18" s="45" t="str">
        <f t="shared" si="2"/>
        <v/>
      </c>
      <c r="R18" s="193" t="str">
        <f t="shared" ref="R18" si="3">IF(D18="OUI",IF(COUNTBLANK(E18:H18)=3,1,"PB"),IF(D18="NON",IF(COUNTBLANK(E18:H18)=4,0,"PB")))</f>
        <v>PB</v>
      </c>
    </row>
    <row r="19" spans="2:18" ht="75.599999999999994" thickBot="1" x14ac:dyDescent="0.3">
      <c r="B19" s="245"/>
      <c r="C19" s="246"/>
      <c r="D19" s="222"/>
      <c r="E19" s="172" t="str">
        <f>'C14 Descripteurs'!C7</f>
        <v>Aucune implantation réalisée</v>
      </c>
      <c r="F19" s="173" t="str">
        <f>'C14 Descripteurs'!D7</f>
        <v>Matériels de mesures correctement positionnés et régulièrement contrôlés</v>
      </c>
      <c r="G19" s="173" t="str">
        <f>'C14 Descripteurs'!E7</f>
        <v>Données d'implantation exploitées correctement et mesures correctement réalisées, mais implantation partielle ou partiellement incorrecte</v>
      </c>
      <c r="H19" s="174" t="str">
        <f>'C14 Descripteurs'!F7</f>
        <v>Implantation réalisée dans les règles</v>
      </c>
      <c r="I19" s="71"/>
      <c r="J19" s="353"/>
      <c r="L19" s="43"/>
      <c r="M19" s="44"/>
      <c r="N19" s="44"/>
      <c r="O19" s="44"/>
      <c r="P19" s="44"/>
      <c r="Q19" s="45"/>
      <c r="R19" s="193"/>
    </row>
    <row r="20" spans="2:18" ht="48" customHeight="1" x14ac:dyDescent="0.25">
      <c r="B20" s="247" t="s">
        <v>102</v>
      </c>
      <c r="C20" s="248"/>
      <c r="D20" s="221" t="s">
        <v>109</v>
      </c>
      <c r="E20" s="141"/>
      <c r="F20" s="143"/>
      <c r="G20" s="143"/>
      <c r="H20" s="144"/>
      <c r="I20" s="70" t="str">
        <f>IF(R20="PB","◄","")</f>
        <v>◄</v>
      </c>
      <c r="J20" s="352"/>
      <c r="L20" s="43" t="str">
        <f>IF(E20&lt;&gt;"",0,"")</f>
        <v/>
      </c>
      <c r="M20" s="44" t="str">
        <f>IF(F20&lt;&gt;"",1,"")</f>
        <v/>
      </c>
      <c r="N20" s="44" t="str">
        <f>IF(G20&lt;&gt;"",2,"")</f>
        <v/>
      </c>
      <c r="O20" s="44" t="str">
        <f t="shared" si="0"/>
        <v/>
      </c>
      <c r="P20" s="44" t="str">
        <f t="shared" si="1"/>
        <v/>
      </c>
      <c r="Q20" s="45" t="str">
        <f t="shared" si="2"/>
        <v/>
      </c>
      <c r="R20" s="193" t="str">
        <f t="shared" ref="R20" si="4">IF(D20="OUI",IF(COUNTBLANK(E20:H20)=3,1,"PB"),IF(D20="NON",IF(COUNTBLANK(E20:H20)=4,0,"PB")))</f>
        <v>PB</v>
      </c>
    </row>
    <row r="21" spans="2:18" ht="45.6" thickBot="1" x14ac:dyDescent="0.3">
      <c r="B21" s="245"/>
      <c r="C21" s="246"/>
      <c r="D21" s="222"/>
      <c r="E21" s="172" t="str">
        <f>'C14 Descripteurs'!C8</f>
        <v>Aucune implantation contrôlée</v>
      </c>
      <c r="F21" s="173" t="str">
        <f>'C14 Descripteurs'!D8</f>
        <v>Protocole de contrôle défini</v>
      </c>
      <c r="G21" s="173" t="str">
        <f>'C14 Descripteurs'!E8</f>
        <v>Mesures de contrôles réalisées</v>
      </c>
      <c r="H21" s="174" t="str">
        <f>'C14 Descripteurs'!F8</f>
        <v>Écarts analysés et conclusion effectuée, actions correctives proposées le cas échéant</v>
      </c>
      <c r="I21" s="71"/>
      <c r="J21" s="353"/>
      <c r="L21" s="43"/>
      <c r="M21" s="44"/>
      <c r="N21" s="44"/>
      <c r="O21" s="44"/>
      <c r="P21" s="44"/>
      <c r="Q21" s="45"/>
      <c r="R21" s="193"/>
    </row>
    <row r="22" spans="2:18" ht="48" customHeight="1" x14ac:dyDescent="0.25">
      <c r="B22" s="249" t="s">
        <v>12</v>
      </c>
      <c r="C22" s="250"/>
      <c r="D22" s="221" t="s">
        <v>109</v>
      </c>
      <c r="E22" s="141"/>
      <c r="F22" s="143"/>
      <c r="G22" s="143"/>
      <c r="H22" s="144"/>
      <c r="I22" s="70" t="str">
        <f>IF(R22="PB","◄","")</f>
        <v>◄</v>
      </c>
      <c r="J22" s="352"/>
      <c r="L22" s="43" t="str">
        <f>IF(E22&lt;&gt;"",0,"")</f>
        <v/>
      </c>
      <c r="M22" s="44" t="str">
        <f>IF(F22&lt;&gt;"",1,"")</f>
        <v/>
      </c>
      <c r="N22" s="44" t="str">
        <f>IF(G22&lt;&gt;"",2,"")</f>
        <v/>
      </c>
      <c r="O22" s="44" t="str">
        <f t="shared" ref="O22:O31" si="5">IF(H22&lt;&gt;"",3,"")</f>
        <v/>
      </c>
      <c r="P22" s="44" t="str">
        <f t="shared" ref="P22:P31" si="6">IF(AND(L22="",M22="",N22="",O22=""),"",SUM(L22:O22))</f>
        <v/>
      </c>
      <c r="Q22" s="45" t="str">
        <f t="shared" si="2"/>
        <v/>
      </c>
      <c r="R22" s="193" t="str">
        <f t="shared" ref="R22" si="7">IF(D22="OUI",IF(COUNTBLANK(E22:H22)=3,1,"PB"),IF(D22="NON",IF(COUNTBLANK(E22:H22)=4,0,"PB")))</f>
        <v>PB</v>
      </c>
    </row>
    <row r="23" spans="2:18" ht="60.6" thickBot="1" x14ac:dyDescent="0.3">
      <c r="B23" s="251"/>
      <c r="C23" s="252"/>
      <c r="D23" s="222"/>
      <c r="E23" s="172" t="str">
        <f>'C14 Descripteurs'!C9</f>
        <v>Aucune compréhension du contexte ni de la mission</v>
      </c>
      <c r="F23" s="173" t="str">
        <f>'C14 Descripteurs'!D9</f>
        <v>Contexte de la mission analysé, objectif défini, résultat attendu identifié</v>
      </c>
      <c r="G23" s="173" t="str">
        <f>'C14 Descripteurs'!E9</f>
        <v>Protocole de positionnement du trait de niveau choisi et réalisé, matériels de mesure correctement utilisés</v>
      </c>
      <c r="H23" s="174" t="str">
        <f>'C14 Descripteurs'!F9</f>
        <v>Contrôle du positionnement réalisé, écarts analysés en fonction des tolérances</v>
      </c>
      <c r="I23" s="71"/>
      <c r="J23" s="353"/>
      <c r="L23" s="43"/>
      <c r="M23" s="44"/>
      <c r="N23" s="44"/>
      <c r="O23" s="44"/>
      <c r="P23" s="44"/>
      <c r="Q23" s="45"/>
      <c r="R23" s="193"/>
    </row>
    <row r="24" spans="2:18" ht="48" customHeight="1" x14ac:dyDescent="0.25">
      <c r="B24" s="249" t="s">
        <v>10</v>
      </c>
      <c r="C24" s="250"/>
      <c r="D24" s="221" t="s">
        <v>109</v>
      </c>
      <c r="E24" s="141"/>
      <c r="F24" s="143"/>
      <c r="G24" s="143"/>
      <c r="H24" s="144"/>
      <c r="I24" s="70" t="str">
        <f>IF(R24="PB","◄","")</f>
        <v>◄</v>
      </c>
      <c r="J24" s="352"/>
      <c r="L24" s="43" t="str">
        <f>IF(E24&lt;&gt;"",0,"")</f>
        <v/>
      </c>
      <c r="M24" s="44" t="str">
        <f>IF(F24&lt;&gt;"",1,"")</f>
        <v/>
      </c>
      <c r="N24" s="44" t="str">
        <f>IF(G24&lt;&gt;"",2,"")</f>
        <v/>
      </c>
      <c r="O24" s="44" t="str">
        <f t="shared" si="5"/>
        <v/>
      </c>
      <c r="P24" s="44" t="str">
        <f t="shared" si="6"/>
        <v/>
      </c>
      <c r="Q24" s="45" t="str">
        <f t="shared" si="2"/>
        <v/>
      </c>
      <c r="R24" s="193" t="str">
        <f t="shared" ref="R24" si="8">IF(D24="OUI",IF(COUNTBLANK(E24:H24)=3,1,"PB"),IF(D24="NON",IF(COUNTBLANK(E24:H24)=4,0,"PB")))</f>
        <v>PB</v>
      </c>
    </row>
    <row r="25" spans="2:18" ht="45.6" thickBot="1" x14ac:dyDescent="0.3">
      <c r="B25" s="251"/>
      <c r="C25" s="252"/>
      <c r="D25" s="222"/>
      <c r="E25" s="172" t="str">
        <f>'C14 Descripteurs'!C10</f>
        <v>Aucune compréhension du contexte ni de la mission</v>
      </c>
      <c r="F25" s="173" t="str">
        <f>'C14 Descripteurs'!D10</f>
        <v>Contexte de la mission analysé, objectif défini</v>
      </c>
      <c r="G25" s="173" t="str">
        <f>'C14 Descripteurs'!E10</f>
        <v>Protocole de validation défini, mesures de vérifications effectuées, sans validation</v>
      </c>
      <c r="H25" s="174" t="str">
        <f>'C14 Descripteurs'!F10</f>
        <v>Interfaces validées en fonction des tolérances</v>
      </c>
      <c r="I25" s="71"/>
      <c r="J25" s="353"/>
      <c r="L25" s="43"/>
      <c r="M25" s="44"/>
      <c r="N25" s="44"/>
      <c r="O25" s="44"/>
      <c r="P25" s="44"/>
      <c r="Q25" s="45"/>
      <c r="R25" s="193"/>
    </row>
    <row r="26" spans="2:18" ht="48" customHeight="1" x14ac:dyDescent="0.25">
      <c r="B26" s="249" t="s">
        <v>11</v>
      </c>
      <c r="C26" s="250"/>
      <c r="D26" s="221" t="s">
        <v>109</v>
      </c>
      <c r="E26" s="141"/>
      <c r="F26" s="143"/>
      <c r="G26" s="143"/>
      <c r="H26" s="144"/>
      <c r="I26" s="70" t="str">
        <f>IF(R26="PB","◄","")</f>
        <v>◄</v>
      </c>
      <c r="J26" s="352"/>
      <c r="L26" s="43" t="str">
        <f>IF(E26&lt;&gt;"",0,"")</f>
        <v/>
      </c>
      <c r="M26" s="44" t="str">
        <f>IF(F26&lt;&gt;"",1,"")</f>
        <v/>
      </c>
      <c r="N26" s="44" t="str">
        <f>IF(G26&lt;&gt;"",2,"")</f>
        <v/>
      </c>
      <c r="O26" s="44" t="str">
        <f t="shared" si="5"/>
        <v/>
      </c>
      <c r="P26" s="44" t="str">
        <f t="shared" si="6"/>
        <v/>
      </c>
      <c r="Q26" s="45" t="str">
        <f t="shared" si="2"/>
        <v/>
      </c>
      <c r="R26" s="193" t="str">
        <f>IF(D26="OUI",IF(COUNTBLANK(E26:H26)=3,1,"PB"),IF(D26="NON",IF(COUNTBLANK(E26:H26)=4,0,"PB")))</f>
        <v>PB</v>
      </c>
    </row>
    <row r="27" spans="2:18" ht="80.099999999999994" customHeight="1" thickBot="1" x14ac:dyDescent="0.3">
      <c r="B27" s="251"/>
      <c r="C27" s="252"/>
      <c r="D27" s="222"/>
      <c r="E27" s="172" t="str">
        <f>'C14 Descripteurs'!C11</f>
        <v>Aucune compréhension du contexte ni de la mission</v>
      </c>
      <c r="F27" s="173" t="str">
        <f>'C14 Descripteurs'!D11</f>
        <v>Contexte de la mission analysé, objectif défini, résultat attendu identifié</v>
      </c>
      <c r="G27" s="173" t="str">
        <f>'C14 Descripteurs'!E11</f>
        <v>Protocole de traçage choisi et réalisé, matériels de mesure correctement utilisés</v>
      </c>
      <c r="H27" s="174" t="str">
        <f>'C14 Descripteurs'!F11</f>
        <v>Contrôle des traçages réalisés, écarts analysés en fonction des tolérances, actions correctives proposées le cas échéant</v>
      </c>
      <c r="I27" s="71"/>
      <c r="J27" s="353"/>
      <c r="L27" s="43"/>
      <c r="M27" s="44"/>
      <c r="N27" s="44"/>
      <c r="O27" s="44"/>
      <c r="P27" s="44"/>
      <c r="Q27" s="45"/>
      <c r="R27" s="193"/>
    </row>
    <row r="28" spans="2:18" ht="45" x14ac:dyDescent="0.25">
      <c r="B28" s="241" t="s">
        <v>14</v>
      </c>
      <c r="C28" s="242"/>
      <c r="D28" s="60"/>
      <c r="E28" s="178" t="str">
        <f>'C14 Descripteurs'!C13</f>
        <v>Aucune compréhension du contexte ni de la mission</v>
      </c>
      <c r="F28" s="179" t="str">
        <f>'C14 Descripteurs'!D13</f>
        <v>Protocole de contrôle défini</v>
      </c>
      <c r="G28" s="179" t="str">
        <f>'C14 Descripteurs'!E13</f>
        <v>Mesures de contrôles réalisées</v>
      </c>
      <c r="H28" s="180" t="str">
        <f>'C14 Descripteurs'!F13</f>
        <v>Écarts analysés et conclusion effectuée, actions correctives proposées le cas échéant</v>
      </c>
      <c r="I28" s="64"/>
      <c r="J28" s="354"/>
      <c r="L28" s="43"/>
      <c r="M28" s="44"/>
      <c r="N28" s="44"/>
      <c r="O28" s="44"/>
      <c r="P28" s="44"/>
      <c r="Q28" s="45"/>
      <c r="R28" s="63"/>
    </row>
    <row r="29" spans="2:18" ht="48" customHeight="1" x14ac:dyDescent="0.25">
      <c r="B29" s="194" t="s">
        <v>103</v>
      </c>
      <c r="C29" s="195"/>
      <c r="D29" s="68" t="s">
        <v>109</v>
      </c>
      <c r="E29" s="145"/>
      <c r="F29" s="146"/>
      <c r="G29" s="146"/>
      <c r="H29" s="147"/>
      <c r="I29" s="72" t="str">
        <f>IF(R29="PB","◄","")</f>
        <v>◄</v>
      </c>
      <c r="J29" s="355"/>
      <c r="L29" s="43" t="str">
        <f>IF(E29&lt;&gt;"",0,"")</f>
        <v/>
      </c>
      <c r="M29" s="44" t="str">
        <f>IF(F29&lt;&gt;"",1,"")</f>
        <v/>
      </c>
      <c r="N29" s="44" t="str">
        <f>IF(G29&lt;&gt;"",2,"")</f>
        <v/>
      </c>
      <c r="O29" s="44" t="str">
        <f t="shared" si="5"/>
        <v/>
      </c>
      <c r="P29" s="44" t="str">
        <f t="shared" si="6"/>
        <v/>
      </c>
      <c r="Q29" s="45" t="str">
        <f t="shared" si="2"/>
        <v/>
      </c>
      <c r="R29" s="62" t="str">
        <f>IF(D29="OUI",IF(COUNTBLANK(E29:H29)=3,1,"PB"),IF(D29="NON",IF(COUNTBLANK(E29:H29)=4,0,"PB")))</f>
        <v>PB</v>
      </c>
    </row>
    <row r="30" spans="2:18" ht="48" customHeight="1" x14ac:dyDescent="0.25">
      <c r="B30" s="194" t="s">
        <v>104</v>
      </c>
      <c r="C30" s="195"/>
      <c r="D30" s="68" t="s">
        <v>109</v>
      </c>
      <c r="E30" s="145"/>
      <c r="F30" s="146"/>
      <c r="G30" s="146"/>
      <c r="H30" s="147"/>
      <c r="I30" s="73" t="str">
        <f>IF(R30="PB","◄","")</f>
        <v>◄</v>
      </c>
      <c r="J30" s="356"/>
      <c r="L30" s="43" t="str">
        <f>IF(E30&lt;&gt;"",0,"")</f>
        <v/>
      </c>
      <c r="M30" s="44" t="str">
        <f>IF(F30&lt;&gt;"",1,"")</f>
        <v/>
      </c>
      <c r="N30" s="44" t="str">
        <f>IF(G30&lt;&gt;"",2,"")</f>
        <v/>
      </c>
      <c r="O30" s="44" t="str">
        <f t="shared" si="5"/>
        <v/>
      </c>
      <c r="P30" s="44" t="str">
        <f t="shared" si="6"/>
        <v/>
      </c>
      <c r="Q30" s="45" t="str">
        <f t="shared" si="2"/>
        <v/>
      </c>
      <c r="R30" s="62" t="str">
        <f t="shared" ref="R30:R31" si="9">IF(D30="OUI",IF(COUNTBLANK(E30:H30)=3,1,"PB"),IF(D30="NON",IF(COUNTBLANK(E30:H30)=4,0,"PB")))</f>
        <v>PB</v>
      </c>
    </row>
    <row r="31" spans="2:18" ht="48" customHeight="1" thickBot="1" x14ac:dyDescent="0.3">
      <c r="B31" s="223" t="s">
        <v>105</v>
      </c>
      <c r="C31" s="224"/>
      <c r="D31" s="69" t="s">
        <v>109</v>
      </c>
      <c r="E31" s="148"/>
      <c r="F31" s="149"/>
      <c r="G31" s="149"/>
      <c r="H31" s="150"/>
      <c r="I31" s="74" t="str">
        <f>IF(R31="PB","◄","")</f>
        <v>◄</v>
      </c>
      <c r="J31" s="357"/>
      <c r="L31" s="47" t="str">
        <f>IF(E31&lt;&gt;"",0,"")</f>
        <v/>
      </c>
      <c r="M31" s="48" t="str">
        <f>IF(F31&lt;&gt;"",1,"")</f>
        <v/>
      </c>
      <c r="N31" s="48" t="str">
        <f>IF(G31&lt;&gt;"",2,"")</f>
        <v/>
      </c>
      <c r="O31" s="48" t="str">
        <f t="shared" si="5"/>
        <v/>
      </c>
      <c r="P31" s="48" t="str">
        <f t="shared" si="6"/>
        <v/>
      </c>
      <c r="Q31" s="49" t="str">
        <f t="shared" si="2"/>
        <v/>
      </c>
      <c r="R31" s="62" t="str">
        <f t="shared" si="9"/>
        <v>PB</v>
      </c>
    </row>
    <row r="32" spans="2:18" ht="21" customHeight="1" x14ac:dyDescent="0.25">
      <c r="B32" s="204" t="s">
        <v>112</v>
      </c>
      <c r="C32" s="204"/>
      <c r="D32" s="204"/>
      <c r="E32" s="204"/>
      <c r="F32" s="204"/>
      <c r="G32" s="204"/>
      <c r="H32" s="204"/>
      <c r="I32" s="204"/>
    </row>
  </sheetData>
  <sheetProtection sheet="1" objects="1" scenarios="1" selectLockedCells="1"/>
  <mergeCells count="50">
    <mergeCell ref="C6:J6"/>
    <mergeCell ref="D7:E7"/>
    <mergeCell ref="F7:J7"/>
    <mergeCell ref="F8:J11"/>
    <mergeCell ref="B12:C12"/>
    <mergeCell ref="I12:I13"/>
    <mergeCell ref="J12:J13"/>
    <mergeCell ref="B13:C13"/>
    <mergeCell ref="B2:H2"/>
    <mergeCell ref="I2:J4"/>
    <mergeCell ref="B3:H3"/>
    <mergeCell ref="B4:H4"/>
    <mergeCell ref="C5:D5"/>
    <mergeCell ref="F5:G5"/>
    <mergeCell ref="I5:J5"/>
    <mergeCell ref="R14:R15"/>
    <mergeCell ref="B18:C19"/>
    <mergeCell ref="D18:D19"/>
    <mergeCell ref="J18:J19"/>
    <mergeCell ref="R18:R19"/>
    <mergeCell ref="B16:C17"/>
    <mergeCell ref="D16:D17"/>
    <mergeCell ref="J16:J17"/>
    <mergeCell ref="R16:R17"/>
    <mergeCell ref="L13:Q13"/>
    <mergeCell ref="B14:C15"/>
    <mergeCell ref="D14:D15"/>
    <mergeCell ref="J14:J15"/>
    <mergeCell ref="B20:C21"/>
    <mergeCell ref="D20:D21"/>
    <mergeCell ref="J20:J21"/>
    <mergeCell ref="R20:R21"/>
    <mergeCell ref="B22:C23"/>
    <mergeCell ref="D22:D23"/>
    <mergeCell ref="J22:J23"/>
    <mergeCell ref="R22:R23"/>
    <mergeCell ref="B24:C25"/>
    <mergeCell ref="D24:D25"/>
    <mergeCell ref="J24:J25"/>
    <mergeCell ref="R24:R25"/>
    <mergeCell ref="B32:I32"/>
    <mergeCell ref="B26:C27"/>
    <mergeCell ref="D26:D27"/>
    <mergeCell ref="J26:J27"/>
    <mergeCell ref="R26:R27"/>
    <mergeCell ref="B28:C28"/>
    <mergeCell ref="B29:C29"/>
    <mergeCell ref="J29:J31"/>
    <mergeCell ref="B30:C30"/>
    <mergeCell ref="B31:C31"/>
  </mergeCells>
  <conditionalFormatting sqref="D14:D27">
    <cfRule type="containsText" dxfId="153" priority="12" operator="containsText" text="NON">
      <formula>NOT(ISERROR(SEARCH("NON",D14)))</formula>
    </cfRule>
    <cfRule type="containsText" dxfId="152" priority="13" operator="containsText" text="OUI">
      <formula>NOT(ISERROR(SEARCH("OUI",D14)))</formula>
    </cfRule>
    <cfRule type="containsText" dxfId="151" priority="14" operator="containsText" text="Obligatoire">
      <formula>NOT(ISERROR(SEARCH("Obligatoire",D14)))</formula>
    </cfRule>
  </conditionalFormatting>
  <conditionalFormatting sqref="D29:D31">
    <cfRule type="containsText" dxfId="150" priority="9" operator="containsText" text="NON">
      <formula>NOT(ISERROR(SEARCH("NON",D29)))</formula>
    </cfRule>
    <cfRule type="containsText" dxfId="149" priority="10" operator="containsText" text="OUI">
      <formula>NOT(ISERROR(SEARCH("OUI",D29)))</formula>
    </cfRule>
    <cfRule type="containsText" dxfId="148" priority="11" operator="containsText" text="Obligatoire">
      <formula>NOT(ISERROR(SEARCH("Obligatoire",D29)))</formula>
    </cfRule>
  </conditionalFormatting>
  <conditionalFormatting sqref="I14">
    <cfRule type="containsText" dxfId="147" priority="8" operator="containsText" text="◄">
      <formula>NOT(ISERROR(SEARCH("◄",I14)))</formula>
    </cfRule>
  </conditionalFormatting>
  <conditionalFormatting sqref="I16">
    <cfRule type="containsText" dxfId="146" priority="7" operator="containsText" text="◄">
      <formula>NOT(ISERROR(SEARCH("◄",I16)))</formula>
    </cfRule>
  </conditionalFormatting>
  <conditionalFormatting sqref="I18">
    <cfRule type="containsText" dxfId="145" priority="6" operator="containsText" text="◄">
      <formula>NOT(ISERROR(SEARCH("◄",I18)))</formula>
    </cfRule>
  </conditionalFormatting>
  <conditionalFormatting sqref="I20">
    <cfRule type="containsText" dxfId="144" priority="1" operator="containsText" text="◄">
      <formula>NOT(ISERROR(SEARCH("◄",I20)))</formula>
    </cfRule>
  </conditionalFormatting>
  <conditionalFormatting sqref="I22">
    <cfRule type="containsText" dxfId="143" priority="5" operator="containsText" text="◄">
      <formula>NOT(ISERROR(SEARCH("◄",I22)))</formula>
    </cfRule>
  </conditionalFormatting>
  <conditionalFormatting sqref="I24">
    <cfRule type="containsText" dxfId="142" priority="4" operator="containsText" text="◄">
      <formula>NOT(ISERROR(SEARCH("◄",I24)))</formula>
    </cfRule>
  </conditionalFormatting>
  <conditionalFormatting sqref="I26">
    <cfRule type="containsText" dxfId="141" priority="3" operator="containsText" text="◄">
      <formula>NOT(ISERROR(SEARCH("◄",I26)))</formula>
    </cfRule>
  </conditionalFormatting>
  <conditionalFormatting sqref="I29:I31">
    <cfRule type="containsText" dxfId="140" priority="2" operator="containsText" text="◄">
      <formula>NOT(ISERROR(SEARCH("◄",I29)))</formula>
    </cfRule>
  </conditionalFormatting>
  <dataValidations count="1">
    <dataValidation type="list" allowBlank="1" showInputMessage="1" showErrorMessage="1" sqref="D14:D27 D29:D31" xr:uid="{00000000-0002-0000-0B00-000000000000}">
      <formula1>"OUI,NON"</formula1>
    </dataValidation>
  </dataValidations>
  <printOptions horizontalCentered="1"/>
  <pageMargins left="0.27559055118110237" right="0.35433070866141736" top="0.27559055118110237" bottom="0.15748031496062992" header="0.23622047244094491" footer="0.19685039370078741"/>
  <pageSetup paperSize="9" scale="4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B00-000001000000}">
          <x14:formula1>
            <xm:f>DÉBUT!$C$12:$C$14</xm:f>
          </x14:formula1>
          <xm:sqref>C5 F5 I5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o I N V W l U L K t 6 k A A A A 9 g A A A B I A H A B D b 2 5 m a W c v U G F j a 2 F n Z S 5 4 b W w g o h g A K K A U A A A A A A A A A A A A A A A A A A A A A A A A A A A A h Y 8 x D o I w G I W v Q r r T l r I Q 8 l M G E y d J j C b G l Z Q C j V B M W y x 3 c / B I X k G M o m 6 O 7 3 v f 8 N 7 9 e o N 8 6 r v g I o 1 V g 8 5 Q h C k K p B Z D p X S T o d H V Y Y J y D t t S n M p G B r O s b T r Z K k O t c + e U E O 8 9 9 j E e T E M Y p R E 5 F p u 9 a G V f o o + s / s u h 0 t a V W k j E 4 f A a w x m O Y o Z j l m A K Z I F Q K P 0 V 2 L z 3 2 f 5 A W I 2 d G 4 3 k t Q n X O y B L B P L + w B 9 Q S w M E F A A C A A g A o I N V W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K C D V V o o i k e 4 D g A A A B E A A A A T A B w A R m 9 y b X V s Y X M v U 2 V j d G l v b j E u b S C i G A A o o B Q A A A A A A A A A A A A A A A A A A A A A A A A A A A A r T k 0 u y c z P U w i G 0 I b W A F B L A Q I t A B Q A A g A I A K C D V V p V C y r e p A A A A P Y A A A A S A A A A A A A A A A A A A A A A A A A A A A B D b 2 5 m a W c v U G F j a 2 F n Z S 5 4 b W x Q S w E C L Q A U A A I A C A C g g 1 V a D 8 r p q 6 Q A A A D p A A A A E w A A A A A A A A A A A A A A A A D w A A A A W 0 N v b n R l b n R f V H l w Z X N d L n h t b F B L A Q I t A B Q A A g A I A K C D V V o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D 3 S X 2 W w b M 9 T p c J e M z D L p k p A A A A A A I A A A A A A B B m A A A A A Q A A I A A A A I H s C q + p z J N L i w w m p 5 L o U q J J 9 3 f D / g 1 g N 9 H t m p G e o T H x A A A A A A 6 A A A A A A g A A I A A A A H e K b 5 8 R r a n 6 P + O 9 P r e F 7 D K p 6 0 o y m S 9 t U u s T a k Q 6 D a N N U A A A A N l b o 2 g k W 8 W 4 q u U 2 I c N y E 1 W m I r v o 3 a U 9 B T o s S d I S P E 3 c j x j 7 0 Q e E 8 u g o E Z n 0 k e h 0 d / t a 6 1 3 M 8 j B R v C z N 1 Q s D R E / t B K 0 q s I 4 q 3 A u X w m T k K X 2 N Q A A A A D b c w F e 5 / e I N / 2 U C c E q P X G 6 f f S M B N x e d Y m 1 g 4 I O V e K s R V V y E w X q t r H t n D f + u x Y 0 W C S R t o R 9 / j g Z 8 X b 0 f C l B P l B g = < / D a t a M a s h u p > 
</file>

<file path=customXml/itemProps1.xml><?xml version="1.0" encoding="utf-8"?>
<ds:datastoreItem xmlns:ds="http://schemas.openxmlformats.org/officeDocument/2006/customXml" ds:itemID="{79D9860E-7C94-4063-AB34-5FAE8B6BCA87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25</vt:i4>
      </vt:variant>
      <vt:variant>
        <vt:lpstr>Plages nommées</vt:lpstr>
      </vt:variant>
      <vt:variant>
        <vt:i4>22</vt:i4>
      </vt:variant>
    </vt:vector>
  </HeadingPairs>
  <TitlesOfParts>
    <vt:vector size="47" baseType="lpstr">
      <vt:lpstr>DÉBUT</vt:lpstr>
      <vt:lpstr>C14_A1</vt:lpstr>
      <vt:lpstr>C14_A2</vt:lpstr>
      <vt:lpstr>C14_A3</vt:lpstr>
      <vt:lpstr>C14_A4</vt:lpstr>
      <vt:lpstr>C14_A5</vt:lpstr>
      <vt:lpstr>C14_A6</vt:lpstr>
      <vt:lpstr>C14_A7</vt:lpstr>
      <vt:lpstr>C14_A8</vt:lpstr>
      <vt:lpstr>C14_A9</vt:lpstr>
      <vt:lpstr>C14_A10</vt:lpstr>
      <vt:lpstr>BILAN_C14</vt:lpstr>
      <vt:lpstr>C15_A1</vt:lpstr>
      <vt:lpstr>C15_A2</vt:lpstr>
      <vt:lpstr>C15_A3</vt:lpstr>
      <vt:lpstr>C15_A4</vt:lpstr>
      <vt:lpstr>C15_A5</vt:lpstr>
      <vt:lpstr>C15_A6</vt:lpstr>
      <vt:lpstr>C15_A7</vt:lpstr>
      <vt:lpstr>C15_A8</vt:lpstr>
      <vt:lpstr>C15_A9</vt:lpstr>
      <vt:lpstr>C15_A10</vt:lpstr>
      <vt:lpstr>BILAN_C15</vt:lpstr>
      <vt:lpstr>C14 Descripteurs</vt:lpstr>
      <vt:lpstr>C15 Descripteurs</vt:lpstr>
      <vt:lpstr>BILAN_C14!Zone_d_impression</vt:lpstr>
      <vt:lpstr>BILAN_C15!Zone_d_impression</vt:lpstr>
      <vt:lpstr>'C14_A1'!Zone_d_impression</vt:lpstr>
      <vt:lpstr>'C14_A10'!Zone_d_impression</vt:lpstr>
      <vt:lpstr>'C14_A2'!Zone_d_impression</vt:lpstr>
      <vt:lpstr>'C14_A3'!Zone_d_impression</vt:lpstr>
      <vt:lpstr>'C14_A4'!Zone_d_impression</vt:lpstr>
      <vt:lpstr>'C14_A5'!Zone_d_impression</vt:lpstr>
      <vt:lpstr>'C14_A6'!Zone_d_impression</vt:lpstr>
      <vt:lpstr>'C14_A7'!Zone_d_impression</vt:lpstr>
      <vt:lpstr>'C14_A8'!Zone_d_impression</vt:lpstr>
      <vt:lpstr>'C14_A9'!Zone_d_impression</vt:lpstr>
      <vt:lpstr>'C15_A1'!Zone_d_impression</vt:lpstr>
      <vt:lpstr>'C15_A10'!Zone_d_impression</vt:lpstr>
      <vt:lpstr>'C15_A2'!Zone_d_impression</vt:lpstr>
      <vt:lpstr>'C15_A3'!Zone_d_impression</vt:lpstr>
      <vt:lpstr>'C15_A4'!Zone_d_impression</vt:lpstr>
      <vt:lpstr>'C15_A5'!Zone_d_impression</vt:lpstr>
      <vt:lpstr>'C15_A6'!Zone_d_impression</vt:lpstr>
      <vt:lpstr>'C15_A7'!Zone_d_impression</vt:lpstr>
      <vt:lpstr>'C15_A8'!Zone_d_impression</vt:lpstr>
      <vt:lpstr>'C15_A9'!Zone_d_impression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2025-11-16T15:08:13Z</cp:lastPrinted>
  <dcterms:created xsi:type="dcterms:W3CDTF">2025-01-04T13:26:24Z</dcterms:created>
  <dcterms:modified xsi:type="dcterms:W3CDTF">2026-01-09T18:38:51Z</dcterms:modified>
</cp:coreProperties>
</file>